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tozacz-my.sharepoint.com/personal/jan_cielecky_intoza_cz/Documents/Sdílené VZT/Nabídky 2020/20-106 Kuchyně ŽŠ Bohumín - VZT/Projekt/K odevzdání/revize r1/"/>
    </mc:Choice>
  </mc:AlternateContent>
  <xr:revisionPtr revIDLastSave="412" documentId="8_{6ACD88CA-F7A9-4D8A-865B-529982C362DC}" xr6:coauthVersionLast="46" xr6:coauthVersionMax="46" xr10:uidLastSave="{5B800BD1-28A7-4CFC-83EA-F0920924E317}"/>
  <bookViews>
    <workbookView xWindow="-24120" yWindow="-120" windowWidth="24240" windowHeight="13140" activeTab="1" xr2:uid="{00000000-000D-0000-FFFF-FFFF00000000}"/>
  </bookViews>
  <sheets>
    <sheet name="rekapitulace" sheetId="2" r:id="rId1"/>
    <sheet name="soupis prací" sheetId="1" r:id="rId2"/>
    <sheet name="Modul1" sheetId="17" state="veryHidden" r:id="rId3"/>
    <sheet name="Modul2" sheetId="18" state="veryHidden" r:id="rId4"/>
    <sheet name="Modul3" sheetId="19" state="veryHidden" r:id="rId5"/>
    <sheet name="Modul4" sheetId="20" state="veryHidden" r:id="rId6"/>
  </sheets>
  <definedNames>
    <definedName name="_Toc328539371" localSheetId="1">'soupis prací'!#REF!</definedName>
    <definedName name="_xlnm.Print_Titles" localSheetId="1">'soupis prací'!$1:$3</definedName>
    <definedName name="_xlnm.Print_Area" localSheetId="0">rekapitulace!$A$2:$K$66</definedName>
    <definedName name="_xlnm.Print_Area" localSheetId="1">'soupis prací'!$A$1:$H$93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" l="1"/>
  <c r="H69" i="1"/>
  <c r="H66" i="1"/>
  <c r="H61" i="1"/>
  <c r="H59" i="1"/>
  <c r="H78" i="1"/>
  <c r="H80" i="1"/>
  <c r="H81" i="1"/>
  <c r="H82" i="1"/>
  <c r="H83" i="1"/>
  <c r="H84" i="1"/>
  <c r="H85" i="1"/>
  <c r="H86" i="1"/>
  <c r="H87" i="1"/>
  <c r="H88" i="1"/>
  <c r="H89" i="1"/>
  <c r="H90" i="1"/>
  <c r="H91" i="1"/>
  <c r="H60" i="1"/>
  <c r="H62" i="1"/>
  <c r="H63" i="1"/>
  <c r="H64" i="1"/>
  <c r="H65" i="1"/>
  <c r="H67" i="1"/>
  <c r="H70" i="1"/>
  <c r="H71" i="1"/>
  <c r="H72" i="1"/>
  <c r="H73" i="1"/>
  <c r="H79" i="1"/>
  <c r="F77" i="1"/>
  <c r="H77" i="1" s="1"/>
  <c r="F76" i="1"/>
  <c r="H76" i="1" s="1"/>
  <c r="F68" i="1"/>
  <c r="H68" i="1" s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1" i="1"/>
  <c r="F52" i="1"/>
  <c r="F51" i="1"/>
  <c r="F47" i="1"/>
  <c r="F46" i="1"/>
  <c r="H56" i="1"/>
  <c r="H55" i="1"/>
  <c r="H54" i="1"/>
  <c r="H33" i="1" l="1"/>
  <c r="H46" i="1"/>
  <c r="H44" i="1" l="1"/>
  <c r="H18" i="1"/>
  <c r="H39" i="1"/>
  <c r="H16" i="1"/>
  <c r="H25" i="1" l="1"/>
  <c r="H26" i="1"/>
  <c r="H27" i="1"/>
  <c r="H28" i="1"/>
  <c r="H29" i="1"/>
  <c r="H30" i="1"/>
  <c r="H31" i="1"/>
  <c r="H35" i="1"/>
  <c r="H36" i="1"/>
  <c r="H43" i="1"/>
  <c r="H47" i="1"/>
  <c r="H48" i="1"/>
  <c r="H49" i="1"/>
  <c r="H50" i="1"/>
  <c r="H51" i="1"/>
  <c r="H52" i="1"/>
  <c r="H53" i="1"/>
  <c r="H34" i="1"/>
  <c r="H32" i="1"/>
  <c r="H24" i="1"/>
  <c r="H23" i="1"/>
  <c r="H22" i="1"/>
  <c r="H21" i="1"/>
  <c r="H12" i="1" l="1"/>
  <c r="H13" i="1"/>
  <c r="H14" i="1"/>
  <c r="H15" i="1"/>
  <c r="H17" i="1"/>
  <c r="H19" i="1"/>
  <c r="H20" i="1"/>
  <c r="F56" i="2"/>
  <c r="F33" i="2"/>
  <c r="F34" i="2"/>
  <c r="F35" i="2"/>
  <c r="F36" i="2"/>
  <c r="E47" i="2"/>
  <c r="E51" i="2"/>
  <c r="F53" i="2"/>
  <c r="J53" i="2"/>
  <c r="F55" i="2"/>
  <c r="J55" i="2"/>
  <c r="H6" i="1" l="1"/>
  <c r="J60" i="2" s="1"/>
  <c r="J29" i="2" s="1"/>
  <c r="F32" i="2" l="1"/>
  <c r="J32" i="2" s="1"/>
  <c r="J38" i="2" s="1"/>
</calcChain>
</file>

<file path=xl/sharedStrings.xml><?xml version="1.0" encoding="utf-8"?>
<sst xmlns="http://schemas.openxmlformats.org/spreadsheetml/2006/main" count="308" uniqueCount="226">
  <si>
    <t>DODAVATEL</t>
  </si>
  <si>
    <t>MNO-</t>
  </si>
  <si>
    <t>CENA V KČ</t>
  </si>
  <si>
    <t>POSICE</t>
  </si>
  <si>
    <t>ZKRÁCENÝ POPIS</t>
  </si>
  <si>
    <t>M.J.</t>
  </si>
  <si>
    <t>ŽSTVÍ</t>
  </si>
  <si>
    <t>Celkem</t>
  </si>
  <si>
    <t>ks</t>
  </si>
  <si>
    <t>POŘ.Č.</t>
  </si>
  <si>
    <t xml:space="preserve">Tento dokument není samostatným podkladem pro další zpracování cenové nabídky , jeho nedílnou součástí je projektová dokumentace příslušného objektu a stupně. V případě odkazů na TZ  (technická zpráva) u jednotlivých položek je nutno příslušnou TZ prostudovat. Dále je nutné uvažovat s podrobně uvedenými parametry a požadavky na materiály uvedenými v projektové dokumentaci vč. výpisů a skladeb konstrukcí.  </t>
  </si>
  <si>
    <t>Jednotková</t>
  </si>
  <si>
    <t>cena</t>
  </si>
  <si>
    <t>List obsahuje:</t>
  </si>
  <si>
    <t>1) Krycí list soupisu</t>
  </si>
  <si>
    <t>2) Rekapitulace</t>
  </si>
  <si>
    <t>3) Soupis prací</t>
  </si>
  <si>
    <t>Zpět na list:</t>
  </si>
  <si>
    <t>Rekapitulace stavby</t>
  </si>
  <si>
    <t>{8369196c-2cdf-4edd-acfd-2b35c99efd1c}</t>
  </si>
  <si>
    <t>2</t>
  </si>
  <si>
    <t>KRYCÍ LIST SOUPISU</t>
  </si>
  <si>
    <t>v ---  níže se nacházejí doplnkové a pomocné údaje k sestavám  --- v</t>
  </si>
  <si>
    <t>False</t>
  </si>
  <si>
    <t>Stavba:</t>
  </si>
  <si>
    <t>Objekt:</t>
  </si>
  <si>
    <t>Soupis: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</si>
  <si>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</si>
  <si>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</si>
  <si>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</si>
  <si>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</si>
  <si>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</si>
  <si>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</si>
  <si>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</si>
  <si>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</si>
  <si>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</si>
  <si>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</si>
  <si>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</si>
  <si>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</si>
  <si>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</si>
  <si>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</si>
  <si>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</si>
  <si>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</si>
  <si>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</si>
  <si>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</si>
  <si>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</si>
  <si>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</si>
  <si>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</si>
  <si>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</si>
  <si>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</si>
  <si>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</si>
  <si>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</si>
  <si>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</si>
  <si>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</si>
  <si>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</si>
  <si>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soupisu celkem</t>
  </si>
  <si>
    <t>-1</t>
  </si>
  <si>
    <t>bm</t>
  </si>
  <si>
    <t>Náklady soupisu celkem :</t>
  </si>
  <si>
    <t>Soupis prací, dodávek a montáže</t>
  </si>
  <si>
    <t>Zaškolení obsluhy</t>
  </si>
  <si>
    <t>kpl</t>
  </si>
  <si>
    <t>Dodavatel vyplní pouze žlutě podbarvené buňky</t>
  </si>
  <si>
    <t>Větráí MŠ a ŽŠ Masarykova, Bohumín</t>
  </si>
  <si>
    <t xml:space="preserve">MĚSTSKÝ ÚŘAD BOHUMÍN, MASARYKOVA 158, 735 81, BOHUMÍN
</t>
  </si>
  <si>
    <t>THERMES SPOL S.R.O.</t>
  </si>
  <si>
    <t>02/2021</t>
  </si>
  <si>
    <t xml:space="preserve">Zařízení č. 1 - Větrání kuchyně </t>
  </si>
  <si>
    <t>01.01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</si>
  <si>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</si>
  <si>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</si>
  <si>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</si>
  <si>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</si>
  <si>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</si>
  <si>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</si>
  <si>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</si>
  <si>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</si>
  <si>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</si>
  <si>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</si>
  <si>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</si>
  <si>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</si>
  <si>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</si>
  <si>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</si>
  <si>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</si>
  <si>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</si>
  <si>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</si>
  <si>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</si>
  <si>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</si>
  <si>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</si>
  <si>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</si>
  <si>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</si>
  <si>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Vzduchotechnika</t>
  </si>
  <si>
    <t>Pružná manžeta 1550x500</t>
  </si>
  <si>
    <t>Izolace tepelně akustická tl.100mm vč. oplechování</t>
  </si>
  <si>
    <t>Komplexní zkoušky</t>
  </si>
  <si>
    <t>Doprava</t>
  </si>
  <si>
    <t>02.01</t>
  </si>
  <si>
    <t>02</t>
  </si>
  <si>
    <t>01</t>
  </si>
  <si>
    <t>m2</t>
  </si>
  <si>
    <t>Ohebná hadice typu SEMIFLEX D200 dopojení VZT stropu</t>
  </si>
  <si>
    <t>Ohebná hadice typu SEMIFLEX D250 dopojení VZT stropu</t>
  </si>
  <si>
    <t>Ohebná hadice typu SEMIFLEX D280 dopojení VZT stropu</t>
  </si>
  <si>
    <t>Ohebná hadice typu SEMIFLEX D315 dopojení VZT stropu</t>
  </si>
  <si>
    <t>Dokumentace pro výběr zhotovitele</t>
  </si>
  <si>
    <t>Volitelné příslušenství</t>
  </si>
  <si>
    <t>03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</si>
  <si>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</si>
  <si>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</si>
  <si>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</si>
  <si>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</si>
  <si>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</si>
  <si>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</si>
  <si>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</si>
  <si>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</si>
  <si>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</si>
  <si>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Ohebná hadice typu SEMIFLEX D355 dopojení VZT stropu</t>
  </si>
  <si>
    <t>UV-C technologie pro eliminaci zápachu (příslušenství vzduchotechnického stropu)</t>
  </si>
  <si>
    <t>Čtyřhranné potrubí , sk. I, tř. těsnosti C, 40 % tvarovek</t>
  </si>
  <si>
    <t>Buňkové tlumiče,děrovaný plech, s náběhy, 250x500x1000</t>
  </si>
  <si>
    <t>Regulační klapka ruční těsné D200</t>
  </si>
  <si>
    <t>Regulační klapka ruční těsné D250</t>
  </si>
  <si>
    <t>Regulační klapka ruční těsné D280</t>
  </si>
  <si>
    <t>Regulační klapka ruční těsné D315</t>
  </si>
  <si>
    <t>Regulační klapka ruční těsné D355</t>
  </si>
  <si>
    <t>01.25</t>
  </si>
  <si>
    <t>m3</t>
  </si>
  <si>
    <t>Ocelová konstrukce pod VZT jednotku viz výkres</t>
  </si>
  <si>
    <t>01.02</t>
  </si>
  <si>
    <t>kg</t>
  </si>
  <si>
    <t>hod</t>
  </si>
  <si>
    <t xml:space="preserve">Montáž VZT stropu </t>
  </si>
  <si>
    <t xml:space="preserve">Montáž VZT rozvodů a jednotky </t>
  </si>
  <si>
    <t xml:space="preserve">Pomocný závěsný a těsnicí materiál </t>
  </si>
  <si>
    <t>Ocelová konstrukce pro uchycení tlumičů a venkovního VZT potrubí</t>
  </si>
  <si>
    <t>Nerezový vzduchotechnický strop vč. LED osvětlení, plocha stropu 127 m2, digestoře opatřeny tukovými filtry (61 kusů, 500x175), odvod kondenzátu, 40 kusů LED svítidel, celkové odtahované množství vzduchu 14 800 m3/h, celkové přívaděné množství vzduchu 12 400 m3/h</t>
  </si>
  <si>
    <t>Zaregulování zařízení vč. protokolu</t>
  </si>
  <si>
    <t>Prostupy pro VZT potrubí vč. vysekání, překlad, zapravení, viz výkres (5ks)</t>
  </si>
  <si>
    <t>Zemnící vodič CY 4 mm2, připojený k hlavní zemnící ekvipotenciále varny /kuchyně</t>
  </si>
  <si>
    <t>Kruhové SPIRO potrubí D200, 70% tvarovek s dvoubřitým těsněním</t>
  </si>
  <si>
    <t>Kruhové SPIRO potrubí D250, 90% tvarovek s dvoubřitým těsněním</t>
  </si>
  <si>
    <t>Kruhové SPIRO potrubí D280, 90% tvarovek s dvoubřitým těsněním</t>
  </si>
  <si>
    <t>Kruhové SPIRO potrubí D315, 90% tvarovek s dvoubřitým těsněním</t>
  </si>
  <si>
    <t>Kruhové SPIRO potrubí D355, 60% tvarovek s dvoubřitým těsněním</t>
  </si>
  <si>
    <t>Kruhové SPIRO potrubí D400, 40% tvarovek s dvoubřitým těsněním</t>
  </si>
  <si>
    <t>Výfuková hlavice 800x800, okapnička, síto proti hmyzu</t>
  </si>
  <si>
    <t>Manipulace a přesun hmot (umístněí jednotky do exteriéru doprava přes terén)</t>
  </si>
  <si>
    <t>Předávací dokumentace, dokumentace skutečného provedení</t>
  </si>
  <si>
    <t>Vybudování staveniště (náklady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staveniště)</t>
  </si>
  <si>
    <t>Provoz zařízení staveniště (náklady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energií)</t>
  </si>
  <si>
    <t>Odstranění zařízení staveniště (odstranění objektů zařízení staveniště včetně přípojek energií a jejich odvoz. Položka zahrnuje i náklady na úpravu povrchů po odstranění zařízení staveniště a úklid ploch, na kterých bylo zařízení staveniště provozováno)</t>
  </si>
  <si>
    <t>Náklady na ztížené provádění stavebních prací v důsledku nepřerušeného provozu na staveništi nebo v případech nepřerušeného provozu v objektech v nichž se stavební práce provádí</t>
  </si>
  <si>
    <t>03.10</t>
  </si>
  <si>
    <t>03.11</t>
  </si>
  <si>
    <t>03.12</t>
  </si>
  <si>
    <t>03.13</t>
  </si>
  <si>
    <t>dní</t>
  </si>
  <si>
    <t>Zařízení č. 03 - Stavba</t>
  </si>
  <si>
    <t>Otlučení cementových vnitřních ploch stropů, v rozsahu do 100 %</t>
  </si>
  <si>
    <t>Spojovací můstek reprofilovaného betonu na cementové bázi, tloušťky 2 mm</t>
  </si>
  <si>
    <t>Reprofilace betonu sanačními maltami na cementové bázi, tloušťky přes 40 do 50 mm</t>
  </si>
  <si>
    <t>Sanační omítka vnitřních ploch stropů, prováděná ve dvou vrstvách, tl. jádrové omítky do 30 mm ručně zatřená</t>
  </si>
  <si>
    <t>Sanační omítka vnitřních ploch stropů, prováděná ve dvou vrstvách, tl. jádrové omítky do 30 mm ručně štuková</t>
  </si>
  <si>
    <t>Malby silikátové dvojnásobné, bílé v místnostech výšky do 3,80 m</t>
  </si>
  <si>
    <t>Odvoz suti vč. přesunu, dopravy a skládkovného</t>
  </si>
  <si>
    <t>t</t>
  </si>
  <si>
    <t>Zařízení č. 04 - Elektro</t>
  </si>
  <si>
    <t>Rozvaděč - 3VA2340-5HL32-0AA0  s nastavitelnou spouští 160-400A, LTN 80C-3N, Lista propojovací S3L-1000-16, Uprava krytu rozvaděče, pomocný materiál pro napojení jistič LTN80C-3N, Připojovací sady a kryty pro 3VA2</t>
  </si>
  <si>
    <t>Kabel 1-CYKY 5x25mm</t>
  </si>
  <si>
    <t>Kabel CYA 25 č</t>
  </si>
  <si>
    <t>Kabel CYA 16 zž</t>
  </si>
  <si>
    <t>Drátěný žlab Dž 100x50</t>
  </si>
  <si>
    <t>Nosník NMZZ100</t>
  </si>
  <si>
    <t>Pomocný materiál (hmoždinky, spojky, pásky, vruty atd.)</t>
  </si>
  <si>
    <t>Instalační trubka AL 60</t>
  </si>
  <si>
    <t>Vypínač VSN80 v instalační krabici</t>
  </si>
  <si>
    <t>Montáž rozvadeče, kabelů a montážního žlabu</t>
  </si>
  <si>
    <t>Zapojení a uvedení do provozu</t>
  </si>
  <si>
    <t xml:space="preserve">Projektová dokumentace </t>
  </si>
  <si>
    <t>Komunikace s ČEZ o navýšení hlavního jističe</t>
  </si>
  <si>
    <t>Změření stávajícího odběru při plném provozu</t>
  </si>
  <si>
    <t>Revize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</si>
  <si>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</si>
  <si>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</si>
  <si>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</si>
  <si>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</si>
  <si>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</si>
  <si>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</si>
  <si>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</si>
  <si>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</si>
  <si>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</si>
  <si>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</si>
  <si>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</si>
  <si>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04.12</t>
  </si>
  <si>
    <t>04.13</t>
  </si>
  <si>
    <t>04.14</t>
  </si>
  <si>
    <t>04.15</t>
  </si>
  <si>
    <t>Vyklizení spotřebiču kuchyně včetně revize stávajcícíh přívodů plynu a zpětná montáž spotřebičů</t>
  </si>
  <si>
    <t>05.01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</si>
  <si>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</si>
  <si>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</si>
  <si>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</si>
  <si>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</si>
  <si>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</si>
  <si>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</si>
  <si>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</si>
  <si>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</si>
  <si>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</si>
  <si>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</si>
  <si>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</si>
  <si>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</si>
  <si>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05.14</t>
  </si>
  <si>
    <t>05.15</t>
  </si>
  <si>
    <t>05.16</t>
  </si>
  <si>
    <t>Zařízení č. 05 - Společné náklady</t>
  </si>
  <si>
    <t>Výkop a betonáž patek (C25/30 X0) vč. odvozu zeminy viz výkres</t>
  </si>
  <si>
    <t>03.14</t>
  </si>
  <si>
    <t>Výztuž základů patek z betonářské oceli 10505R</t>
  </si>
  <si>
    <t>m</t>
  </si>
  <si>
    <t>Štěrková vsakovací jáma pro vsak kondenzátu (výkop a odvoz zeminy, štěrk frakce 16/32, geotextilie)</t>
  </si>
  <si>
    <t>Vzduchotechnická jednotka určená do exteriéru, přívod 12400 m3/h, ex. tlaková ztráta na přívodu 500 Pa, množství odváděného vzduchu 14800 m3/h, ex. tlak. ztráta 650 Pa, deskový rekuperační výměník, elektrický dohřev modulovaný 10x2kW, přívodní filtr M5 Coearse 80% 500, odvodní filtr G4 Coarse 60% 360,rozměry jednotky 4820x1700x2200, hmotnost cca 1500kg, včetně MaR (rozvaděč umístěn do exteriéru, řízení pomocí 8kusů infračervených čidel)</t>
  </si>
  <si>
    <t>Čtyřhranné potrubí , sk. I, tř. těsnosti A, 10 % tvarovek, nástřik potrubí do exteriéru, barva dle požadavků investora (vývod nad střechu)</t>
  </si>
  <si>
    <t xml:space="preserve">Oplocení jednotky, svařovaný plot lakovaný výška 2m, plot vč. branky </t>
  </si>
  <si>
    <t>Demontáž stávajícího VZT kuchyně (2 kusy VZT jednotek, stávající digestoře, vzduchotechnické rozvody, stávající osvětlení) vč. ekologické likvidace</t>
  </si>
  <si>
    <t>754</t>
  </si>
  <si>
    <t>Terrenní plošina do montážní výšky 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</si>
</sst>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%"/>
    <numFmt numFmtId="166" formatCode="#,##0.0"/>
  </numFmts>
  <fonts count="32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b/>
      <vertAlign val="superscript"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sz val="8"/>
      <name val="Trebuchet MS"/>
      <family val="2"/>
    </font>
    <font>
      <sz val="10"/>
      <name val="Trebuchet MS"/>
      <family val="2"/>
      <charset val="238"/>
    </font>
    <font>
      <b/>
      <sz val="16"/>
      <name val="Trebuchet MS"/>
      <family val="2"/>
    </font>
    <font>
      <b/>
      <sz val="12"/>
      <name val="Trebuchet MS"/>
      <family val="2"/>
    </font>
    <font>
      <sz val="9"/>
      <name val="Trebuchet MS"/>
      <family val="2"/>
    </font>
    <font>
      <b/>
      <sz val="10"/>
      <name val="Trebuchet MS"/>
      <family val="2"/>
    </font>
    <font>
      <sz val="10"/>
      <name val="Times New Roman"/>
      <family val="1"/>
      <charset val="238"/>
    </font>
    <font>
      <b/>
      <sz val="12"/>
      <name val="Trebuchet MS"/>
      <family val="2"/>
      <charset val="238"/>
    </font>
    <font>
      <b/>
      <sz val="12"/>
      <name val="Times New Roman CE"/>
      <charset val="238"/>
    </font>
    <font>
      <sz val="12"/>
      <name val="Trebuchet MS"/>
      <family val="2"/>
      <charset val="238"/>
    </font>
    <font>
      <sz val="8"/>
      <name val="Trebuchet MS"/>
      <family val="2"/>
      <charset val="238"/>
    </font>
    <font>
      <u/>
      <sz val="11"/>
      <color theme="10"/>
      <name val="Calibri"/>
      <family val="2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</font>
    <font>
      <sz val="9"/>
      <color rgb="FF969696"/>
      <name val="Trebuchet MS"/>
      <family val="2"/>
    </font>
    <font>
      <b/>
      <sz val="12"/>
      <color rgb="FF960000"/>
      <name val="Trebuchet MS"/>
      <family val="2"/>
    </font>
    <font>
      <sz val="8"/>
      <color rgb="FF969696"/>
      <name val="Trebuchet MS"/>
      <family val="2"/>
    </font>
    <font>
      <b/>
      <sz val="12"/>
      <color rgb="FF800000"/>
      <name val="Trebuchet MS"/>
      <family val="2"/>
    </font>
    <font>
      <sz val="12"/>
      <color rgb="FF003366"/>
      <name val="Trebuchet MS"/>
      <family val="2"/>
    </font>
    <font>
      <sz val="10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b/>
      <sz val="12"/>
      <color theme="1"/>
      <name val="Trebuchet MS"/>
      <family val="2"/>
      <charset val="238"/>
    </font>
    <font>
      <sz val="9"/>
      <color theme="1"/>
      <name val="Trebuchet MS"/>
      <family val="2"/>
    </font>
    <font>
      <sz val="8"/>
      <color theme="1"/>
      <name val="Trebuchet MS"/>
      <family val="2"/>
    </font>
    <font>
      <b/>
      <sz val="10"/>
      <name val="Times New Roman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969696"/>
      </top>
      <bottom/>
      <diagonal/>
    </border>
    <border>
      <left/>
      <right style="thin">
        <color rgb="FF000000"/>
      </right>
      <top style="dotted">
        <color rgb="FF969696"/>
      </top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dotted">
        <color rgb="FF96969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85">
    <xf numFmtId="0" fontId="0" fillId="0" borderId="0" xfId="0"/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18" fillId="2" borderId="0" xfId="1" applyFont="1" applyFill="1" applyAlignment="1">
      <alignment vertical="center"/>
    </xf>
    <xf numFmtId="0" fontId="6" fillId="2" borderId="0" xfId="0" applyFont="1" applyFill="1" applyAlignment="1" applyProtection="1">
      <alignment vertical="center"/>
      <protection locked="0"/>
    </xf>
    <xf numFmtId="0" fontId="16" fillId="2" borderId="0" xfId="1" applyFill="1"/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0" applyFont="1" applyAlignment="1">
      <alignment horizontal="left" vertical="center"/>
    </xf>
    <xf numFmtId="0" fontId="5" fillId="0" borderId="18" xfId="0" applyFont="1" applyBorder="1"/>
    <xf numFmtId="0" fontId="5" fillId="0" borderId="19" xfId="0" applyFont="1" applyBorder="1"/>
    <xf numFmtId="0" fontId="5" fillId="0" borderId="19" xfId="0" applyFont="1" applyBorder="1" applyProtection="1">
      <protection locked="0"/>
    </xf>
    <xf numFmtId="0" fontId="5" fillId="0" borderId="20" xfId="0" applyFont="1" applyBorder="1"/>
    <xf numFmtId="0" fontId="5" fillId="0" borderId="21" xfId="0" applyFont="1" applyBorder="1"/>
    <xf numFmtId="0" fontId="5" fillId="0" borderId="0" xfId="0" applyFont="1" applyBorder="1"/>
    <xf numFmtId="0" fontId="7" fillId="0" borderId="0" xfId="0" applyFont="1" applyBorder="1" applyAlignment="1">
      <alignment horizontal="left" vertical="center"/>
    </xf>
    <xf numFmtId="0" fontId="5" fillId="0" borderId="0" xfId="0" applyFont="1" applyBorder="1" applyProtection="1">
      <protection locked="0"/>
    </xf>
    <xf numFmtId="0" fontId="5" fillId="0" borderId="22" xfId="0" applyFont="1" applyBorder="1"/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22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  <protection locked="0"/>
    </xf>
    <xf numFmtId="164" fontId="9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0" fontId="5" fillId="0" borderId="24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 applyProtection="1">
      <alignment horizontal="right" vertical="center"/>
      <protection locked="0"/>
    </xf>
    <xf numFmtId="0" fontId="22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165" fontId="22" fillId="0" borderId="0" xfId="0" applyNumberFormat="1" applyFont="1" applyBorder="1" applyAlignment="1" applyProtection="1">
      <alignment horizontal="right" vertical="center"/>
      <protection locked="0"/>
    </xf>
    <xf numFmtId="0" fontId="5" fillId="3" borderId="0" xfId="0" applyFont="1" applyFill="1" applyBorder="1" applyAlignment="1">
      <alignment vertical="center"/>
    </xf>
    <xf numFmtId="0" fontId="8" fillId="3" borderId="25" xfId="0" applyFont="1" applyFill="1" applyBorder="1" applyAlignment="1">
      <alignment horizontal="left" vertical="center"/>
    </xf>
    <xf numFmtId="0" fontId="5" fillId="3" borderId="26" xfId="0" applyFont="1" applyFill="1" applyBorder="1" applyAlignment="1">
      <alignment vertical="center"/>
    </xf>
    <xf numFmtId="0" fontId="8" fillId="3" borderId="26" xfId="0" applyFont="1" applyFill="1" applyBorder="1" applyAlignment="1">
      <alignment horizontal="right" vertical="center"/>
    </xf>
    <xf numFmtId="0" fontId="8" fillId="3" borderId="26" xfId="0" applyFont="1" applyFill="1" applyBorder="1" applyAlignment="1">
      <alignment horizontal="center" vertical="center"/>
    </xf>
    <xf numFmtId="0" fontId="5" fillId="3" borderId="26" xfId="0" applyFont="1" applyFill="1" applyBorder="1" applyAlignment="1" applyProtection="1">
      <alignment vertical="center"/>
      <protection locked="0"/>
    </xf>
    <xf numFmtId="4" fontId="8" fillId="3" borderId="26" xfId="0" applyNumberFormat="1" applyFont="1" applyFill="1" applyBorder="1" applyAlignment="1">
      <alignment vertical="center"/>
    </xf>
    <xf numFmtId="0" fontId="5" fillId="3" borderId="27" xfId="0" applyFont="1" applyFill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9" xfId="0" applyFont="1" applyBorder="1" applyAlignment="1" applyProtection="1">
      <alignment vertical="center"/>
      <protection locked="0"/>
    </xf>
    <xf numFmtId="0" fontId="5" fillId="0" borderId="30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9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vertical="center"/>
    </xf>
    <xf numFmtId="0" fontId="9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 applyProtection="1">
      <alignment vertical="center"/>
      <protection locked="0"/>
    </xf>
    <xf numFmtId="0" fontId="9" fillId="3" borderId="0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21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5" fillId="0" borderId="0" xfId="0" applyFont="1" applyAlignment="1"/>
    <xf numFmtId="49" fontId="4" fillId="0" borderId="1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49" fontId="1" fillId="0" borderId="4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0" fontId="1" fillId="0" borderId="0" xfId="0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6" xfId="0" applyFont="1" applyFill="1" applyBorder="1"/>
    <xf numFmtId="49" fontId="1" fillId="0" borderId="7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0" fontId="3" fillId="0" borderId="10" xfId="0" applyFont="1" applyFill="1" applyBorder="1"/>
    <xf numFmtId="0" fontId="3" fillId="0" borderId="11" xfId="0" applyFont="1" applyFill="1" applyBorder="1"/>
    <xf numFmtId="0" fontId="3" fillId="0" borderId="0" xfId="0" applyFont="1" applyFill="1" applyBorder="1"/>
    <xf numFmtId="0" fontId="3" fillId="0" borderId="12" xfId="0" applyFont="1" applyFill="1" applyBorder="1"/>
    <xf numFmtId="49" fontId="9" fillId="0" borderId="0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/>
    <xf numFmtId="0" fontId="1" fillId="0" borderId="0" xfId="0" applyFont="1" applyFill="1" applyBorder="1" applyAlignment="1"/>
    <xf numFmtId="0" fontId="1" fillId="0" borderId="6" xfId="0" applyFont="1" applyFill="1" applyBorder="1" applyAlignment="1"/>
    <xf numFmtId="0" fontId="3" fillId="0" borderId="13" xfId="0" applyFont="1" applyFill="1" applyBorder="1" applyAlignment="1"/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49" fontId="1" fillId="0" borderId="4" xfId="0" applyNumberFormat="1" applyFont="1" applyFill="1" applyBorder="1" applyAlignment="1"/>
    <xf numFmtId="0" fontId="1" fillId="0" borderId="14" xfId="0" applyFont="1" applyFill="1" applyBorder="1" applyAlignment="1"/>
    <xf numFmtId="0" fontId="1" fillId="0" borderId="15" xfId="0" applyFont="1" applyFill="1" applyBorder="1" applyAlignment="1"/>
    <xf numFmtId="0" fontId="1" fillId="0" borderId="1" xfId="0" applyFont="1" applyFill="1" applyBorder="1" applyAlignment="1"/>
    <xf numFmtId="49" fontId="1" fillId="0" borderId="7" xfId="0" applyNumberFormat="1" applyFont="1" applyFill="1" applyBorder="1" applyAlignment="1"/>
    <xf numFmtId="0" fontId="1" fillId="0" borderId="16" xfId="0" applyFont="1" applyFill="1" applyBorder="1" applyAlignment="1"/>
    <xf numFmtId="49" fontId="1" fillId="0" borderId="1" xfId="0" applyNumberFormat="1" applyFont="1" applyFill="1" applyBorder="1" applyAlignment="1"/>
    <xf numFmtId="0" fontId="1" fillId="0" borderId="2" xfId="0" applyFont="1" applyFill="1" applyBorder="1" applyAlignment="1"/>
    <xf numFmtId="49" fontId="3" fillId="0" borderId="9" xfId="0" applyNumberFormat="1" applyFont="1" applyFill="1" applyBorder="1" applyAlignment="1"/>
    <xf numFmtId="4" fontId="3" fillId="0" borderId="9" xfId="0" applyNumberFormat="1" applyFont="1" applyFill="1" applyBorder="1" applyAlignment="1"/>
    <xf numFmtId="49" fontId="4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4" fontId="4" fillId="0" borderId="2" xfId="0" applyNumberFormat="1" applyFont="1" applyFill="1" applyBorder="1" applyAlignment="1"/>
    <xf numFmtId="4" fontId="3" fillId="0" borderId="1" xfId="0" applyNumberFormat="1" applyFont="1" applyFill="1" applyBorder="1" applyAlignment="1"/>
    <xf numFmtId="4" fontId="3" fillId="0" borderId="2" xfId="0" applyNumberFormat="1" applyFont="1" applyFill="1" applyBorder="1" applyAlignment="1"/>
    <xf numFmtId="4" fontId="11" fillId="0" borderId="2" xfId="0" applyNumberFormat="1" applyFont="1" applyFill="1" applyBorder="1" applyAlignment="1"/>
    <xf numFmtId="49" fontId="3" fillId="0" borderId="1" xfId="0" applyNumberFormat="1" applyFont="1" applyFill="1" applyBorder="1" applyAlignment="1"/>
    <xf numFmtId="0" fontId="3" fillId="0" borderId="1" xfId="0" applyFont="1" applyFill="1" applyBorder="1" applyAlignment="1"/>
    <xf numFmtId="49" fontId="2" fillId="0" borderId="3" xfId="0" applyNumberFormat="1" applyFont="1" applyFill="1" applyBorder="1" applyAlignment="1"/>
    <xf numFmtId="49" fontId="1" fillId="0" borderId="6" xfId="0" applyNumberFormat="1" applyFont="1" applyFill="1" applyBorder="1" applyAlignment="1"/>
    <xf numFmtId="49" fontId="1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3" fillId="0" borderId="2" xfId="0" applyFont="1" applyFill="1" applyBorder="1" applyAlignment="1"/>
    <xf numFmtId="0" fontId="3" fillId="0" borderId="12" xfId="0" applyFont="1" applyFill="1" applyBorder="1" applyAlignment="1">
      <alignment horizontal="center"/>
    </xf>
    <xf numFmtId="0" fontId="25" fillId="0" borderId="0" xfId="0" applyFont="1" applyFill="1" applyBorder="1"/>
    <xf numFmtId="0" fontId="25" fillId="0" borderId="12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/>
    </xf>
    <xf numFmtId="4" fontId="12" fillId="0" borderId="17" xfId="0" applyNumberFormat="1" applyFont="1" applyFill="1" applyBorder="1" applyAlignment="1"/>
    <xf numFmtId="0" fontId="11" fillId="0" borderId="0" xfId="0" applyFont="1" applyFill="1" applyAlignment="1">
      <alignment wrapText="1"/>
    </xf>
    <xf numFmtId="49" fontId="13" fillId="0" borderId="0" xfId="0" applyNumberFormat="1" applyFont="1" applyFill="1" applyBorder="1" applyAlignment="1"/>
    <xf numFmtId="49" fontId="3" fillId="0" borderId="0" xfId="0" applyNumberFormat="1" applyFont="1" applyFill="1" applyBorder="1" applyAlignment="1">
      <alignment wrapText="1"/>
    </xf>
    <xf numFmtId="4" fontId="5" fillId="0" borderId="0" xfId="0" applyNumberFormat="1" applyFont="1"/>
    <xf numFmtId="0" fontId="24" fillId="0" borderId="31" xfId="0" applyFont="1" applyFill="1" applyBorder="1" applyAlignment="1">
      <alignment horizontal="left" vertical="center"/>
    </xf>
    <xf numFmtId="0" fontId="24" fillId="0" borderId="31" xfId="0" applyFont="1" applyFill="1" applyBorder="1" applyAlignment="1">
      <alignment vertical="center"/>
    </xf>
    <xf numFmtId="0" fontId="24" fillId="0" borderId="31" xfId="0" applyFont="1" applyFill="1" applyBorder="1" applyAlignment="1" applyProtection="1">
      <alignment vertical="center"/>
      <protection locked="0"/>
    </xf>
    <xf numFmtId="4" fontId="24" fillId="0" borderId="31" xfId="0" applyNumberFormat="1" applyFont="1" applyFill="1" applyBorder="1" applyAlignment="1">
      <alignment vertical="center"/>
    </xf>
    <xf numFmtId="0" fontId="26" fillId="4" borderId="1" xfId="0" applyFont="1" applyFill="1" applyBorder="1" applyAlignment="1">
      <alignment vertical="center" wrapText="1"/>
    </xf>
    <xf numFmtId="49" fontId="30" fillId="0" borderId="2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4" fillId="5" borderId="1" xfId="0" applyNumberFormat="1" applyFont="1" applyFill="1" applyBorder="1" applyAlignment="1"/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wrapText="1"/>
    </xf>
    <xf numFmtId="0" fontId="1" fillId="0" borderId="32" xfId="0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3" fontId="4" fillId="5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/>
    <xf numFmtId="49" fontId="3" fillId="0" borderId="0" xfId="0" applyNumberFormat="1" applyFont="1" applyAlignment="1">
      <alignment horizontal="left" wrapText="1"/>
    </xf>
    <xf numFmtId="3" fontId="4" fillId="5" borderId="0" xfId="0" applyNumberFormat="1" applyFont="1" applyFill="1" applyAlignment="1">
      <alignment horizontal="center" vertical="center"/>
    </xf>
    <xf numFmtId="166" fontId="4" fillId="5" borderId="0" xfId="0" applyNumberFormat="1" applyFont="1" applyFill="1" applyAlignment="1">
      <alignment horizontal="center"/>
    </xf>
    <xf numFmtId="3" fontId="4" fillId="5" borderId="0" xfId="0" applyNumberFormat="1" applyFont="1" applyFill="1" applyAlignment="1">
      <alignment horizontal="center"/>
    </xf>
    <xf numFmtId="166" fontId="4" fillId="5" borderId="0" xfId="0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4" fontId="4" fillId="0" borderId="12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3" fontId="4" fillId="4" borderId="2" xfId="0" applyNumberFormat="1" applyFont="1" applyFill="1" applyBorder="1" applyAlignment="1"/>
    <xf numFmtId="3" fontId="4" fillId="4" borderId="1" xfId="0" applyNumberFormat="1" applyFont="1" applyFill="1" applyBorder="1" applyAlignment="1"/>
    <xf numFmtId="3" fontId="3" fillId="4" borderId="1" xfId="0" applyNumberFormat="1" applyFont="1" applyFill="1" applyBorder="1" applyAlignment="1"/>
    <xf numFmtId="1" fontId="3" fillId="4" borderId="1" xfId="0" applyNumberFormat="1" applyFont="1" applyFill="1" applyBorder="1" applyAlignment="1"/>
    <xf numFmtId="3" fontId="4" fillId="0" borderId="2" xfId="0" applyNumberFormat="1" applyFont="1" applyFill="1" applyBorder="1" applyAlignment="1"/>
    <xf numFmtId="3" fontId="3" fillId="0" borderId="1" xfId="0" applyNumberFormat="1" applyFont="1" applyFill="1" applyBorder="1" applyAlignment="1"/>
    <xf numFmtId="3" fontId="4" fillId="0" borderId="1" xfId="0" applyNumberFormat="1" applyFont="1" applyFill="1" applyBorder="1" applyAlignment="1"/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vertical="center"/>
    </xf>
    <xf numFmtId="0" fontId="18" fillId="2" borderId="0" xfId="1" applyFont="1" applyFill="1" applyAlignment="1">
      <alignment vertical="center"/>
    </xf>
    <xf numFmtId="0" fontId="5" fillId="0" borderId="0" xfId="0" applyFont="1"/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/>
    <xf numFmtId="0" fontId="28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/>
    <xf numFmtId="0" fontId="5" fillId="0" borderId="0" xfId="0" applyFont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\KROSplusData\System\Temp\radDB9CB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0</xdr:rowOff>
    </xdr:to>
    <xdr:pic>
      <xdr:nvPicPr>
        <xdr:cNvPr id="1480" name="radDB9CB.tmp" descr="C:\Krosplus\KROSplusData\System\Temp\radDB9CB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18E3542-6E94-42CB-84A6-28E6FA6C7F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86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868"/>
  <sheetViews>
    <sheetView topLeftCell="A46" zoomScaleNormal="100" workbookViewId="0">
      <selection activeCell="J60" sqref="J60"/>
    </sheetView>
  </sheetViews>
  <sheetFormatPr defaultColWidth="9.33203125" defaultRowHeight="12" x14ac:dyDescent="0.3"/>
  <cols>
    <col min="1" max="1" width="8.33203125" style="7" customWidth="1"/>
    <col min="2" max="2" width="1.6640625" style="7" customWidth="1"/>
    <col min="3" max="3" width="4.109375" style="7" customWidth="1"/>
    <col min="4" max="4" width="4.33203125" style="7" customWidth="1"/>
    <col min="5" max="5" width="17.109375" style="7" customWidth="1"/>
    <col min="6" max="6" width="75" style="7" customWidth="1"/>
    <col min="7" max="7" width="8.6640625" style="7" customWidth="1"/>
    <col min="8" max="8" width="11.109375" style="7" customWidth="1"/>
    <col min="9" max="9" width="12.6640625" style="8" customWidth="1"/>
    <col min="10" max="10" width="23.44140625" style="7" customWidth="1"/>
    <col min="11" max="11" width="15.44140625" style="7" customWidth="1"/>
    <col min="12" max="12" width="9.33203125" style="7"/>
    <col min="13" max="18" width="0" style="7" hidden="1" customWidth="1"/>
    <col min="19" max="19" width="8.109375" style="7" hidden="1" customWidth="1"/>
    <col min="20" max="20" width="29.6640625" style="7" hidden="1" customWidth="1"/>
    <col min="21" max="21" width="16.33203125" style="7" hidden="1" customWidth="1"/>
    <col min="22" max="22" width="12.33203125" style="7" customWidth="1"/>
    <col min="23" max="23" width="16.33203125" style="7" customWidth="1"/>
    <col min="24" max="24" width="12.33203125" style="7" customWidth="1"/>
    <col min="25" max="25" width="15" style="7" customWidth="1"/>
    <col min="26" max="26" width="11" style="7" customWidth="1"/>
    <col min="27" max="27" width="15" style="7" customWidth="1"/>
    <col min="28" max="28" width="16.33203125" style="7" customWidth="1"/>
    <col min="29" max="29" width="11" style="7" customWidth="1"/>
    <col min="30" max="30" width="15" style="7" customWidth="1"/>
    <col min="31" max="31" width="16.33203125" style="7" customWidth="1"/>
    <col min="32" max="43" width="9.33203125" style="7"/>
    <col min="44" max="65" width="0" style="7" hidden="1" customWidth="1"/>
    <col min="66" max="16384" width="9.33203125" style="7"/>
  </cols>
  <sheetData>
    <row r="1" spans="1:70" ht="21.75" customHeight="1" x14ac:dyDescent="0.3">
      <c r="A1" s="1"/>
      <c r="B1" s="2"/>
      <c r="C1" s="2"/>
      <c r="D1" s="3" t="s">
        <v>13</v>
      </c>
      <c r="E1" s="2"/>
      <c r="F1" s="4" t="s">
        <v>14</v>
      </c>
      <c r="G1" s="177" t="s">
        <v>15</v>
      </c>
      <c r="H1" s="177"/>
      <c r="I1" s="5"/>
      <c r="J1" s="4" t="s">
        <v>16</v>
      </c>
      <c r="K1" s="3" t="s">
        <v>17</v>
      </c>
      <c r="L1" s="4" t="s">
        <v>18</v>
      </c>
      <c r="M1" s="4"/>
      <c r="N1" s="4"/>
      <c r="O1" s="4"/>
      <c r="P1" s="4"/>
      <c r="Q1" s="4"/>
      <c r="R1" s="4"/>
      <c r="S1" s="4"/>
      <c r="T1" s="4"/>
      <c r="U1" s="6"/>
      <c r="V1" s="6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1:70" ht="36.9" customHeight="1" x14ac:dyDescent="0.3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9" t="s">
        <v>19</v>
      </c>
    </row>
    <row r="3" spans="1:70" ht="6.9" customHeight="1" x14ac:dyDescent="0.3">
      <c r="B3" s="10"/>
      <c r="C3" s="11"/>
      <c r="D3" s="11"/>
      <c r="E3" s="11"/>
      <c r="F3" s="11"/>
      <c r="G3" s="11"/>
      <c r="H3" s="11"/>
      <c r="I3" s="12"/>
      <c r="J3" s="11"/>
      <c r="K3" s="13"/>
      <c r="AT3" s="9" t="s">
        <v>20</v>
      </c>
    </row>
    <row r="4" spans="1:70" ht="36.9" customHeight="1" x14ac:dyDescent="0.3">
      <c r="B4" s="14"/>
      <c r="C4" s="15"/>
      <c r="D4" s="16" t="s">
        <v>21</v>
      </c>
      <c r="E4" s="15"/>
      <c r="F4" s="15"/>
      <c r="G4" s="15"/>
      <c r="H4" s="15"/>
      <c r="I4" s="17"/>
      <c r="J4" s="15"/>
      <c r="K4" s="18"/>
      <c r="M4" s="19" t="s">
        <v>22</v>
      </c>
      <c r="AT4" s="9" t="s">
        <v>23</v>
      </c>
    </row>
    <row r="5" spans="1:70" ht="6.9" customHeight="1" x14ac:dyDescent="0.3">
      <c r="B5" s="14"/>
      <c r="C5" s="15"/>
      <c r="D5" s="15"/>
      <c r="E5" s="15"/>
      <c r="F5" s="15"/>
      <c r="G5" s="15"/>
      <c r="H5" s="15"/>
      <c r="I5" s="17"/>
      <c r="J5" s="15"/>
      <c r="K5" s="18"/>
    </row>
    <row r="6" spans="1:70" ht="13.2" x14ac:dyDescent="0.3">
      <c r="B6" s="14"/>
      <c r="C6" s="15"/>
      <c r="D6" s="20" t="s">
        <v>24</v>
      </c>
      <c r="E6" s="15"/>
      <c r="F6" s="15"/>
      <c r="G6" s="15"/>
      <c r="H6" s="15"/>
      <c r="I6" s="17"/>
      <c r="J6" s="15"/>
      <c r="K6" s="18"/>
    </row>
    <row r="7" spans="1:70" ht="22.5" customHeight="1" x14ac:dyDescent="0.35">
      <c r="B7" s="14"/>
      <c r="C7" s="15"/>
      <c r="D7" s="15"/>
      <c r="E7" s="179" t="s">
        <v>63</v>
      </c>
      <c r="F7" s="180"/>
      <c r="G7" s="180"/>
      <c r="H7" s="180"/>
      <c r="I7" s="17"/>
      <c r="J7" s="15"/>
      <c r="K7" s="18"/>
    </row>
    <row r="8" spans="1:70" ht="13.2" x14ac:dyDescent="0.3">
      <c r="B8" s="14"/>
      <c r="C8" s="15"/>
      <c r="D8" s="20" t="s">
        <v>25</v>
      </c>
      <c r="E8" s="15"/>
      <c r="F8" s="15"/>
      <c r="G8" s="15"/>
      <c r="H8" s="15"/>
      <c r="I8" s="17"/>
      <c r="J8" s="15"/>
      <c r="K8" s="18"/>
    </row>
    <row r="9" spans="1:70" s="21" customFormat="1" ht="22.5" customHeight="1" x14ac:dyDescent="0.3">
      <c r="B9" s="22"/>
      <c r="C9" s="23"/>
      <c r="D9" s="23"/>
      <c r="E9" s="181"/>
      <c r="F9" s="182"/>
      <c r="G9" s="182"/>
      <c r="H9" s="182"/>
      <c r="I9" s="24"/>
      <c r="J9" s="23"/>
      <c r="K9" s="25"/>
    </row>
    <row r="10" spans="1:70" s="21" customFormat="1" ht="13.2" x14ac:dyDescent="0.25">
      <c r="B10" s="22"/>
      <c r="C10" s="23"/>
      <c r="D10" s="20" t="s">
        <v>26</v>
      </c>
      <c r="E10" s="23"/>
      <c r="F10" s="23"/>
      <c r="G10" s="23"/>
      <c r="H10" s="23"/>
      <c r="I10" s="24"/>
      <c r="J10" s="23"/>
      <c r="K10" s="25"/>
    </row>
    <row r="11" spans="1:70" s="21" customFormat="1" ht="36.9" customHeight="1" x14ac:dyDescent="0.25">
      <c r="B11" s="22"/>
      <c r="C11" s="23"/>
      <c r="D11" s="23"/>
      <c r="E11" s="175" t="s">
        <v>104</v>
      </c>
      <c r="F11" s="176"/>
      <c r="G11" s="176"/>
      <c r="H11" s="176"/>
      <c r="I11" s="24"/>
      <c r="J11" s="23"/>
      <c r="K11" s="25"/>
    </row>
    <row r="12" spans="1:70" s="21" customFormat="1" x14ac:dyDescent="0.25">
      <c r="B12" s="22"/>
      <c r="C12" s="23"/>
      <c r="D12" s="23"/>
      <c r="E12" s="23"/>
      <c r="F12" s="23"/>
      <c r="G12" s="23"/>
      <c r="H12" s="23"/>
      <c r="I12" s="24"/>
      <c r="J12" s="23"/>
      <c r="K12" s="25"/>
    </row>
    <row r="13" spans="1:70" s="21" customFormat="1" ht="14.4" customHeight="1" x14ac:dyDescent="0.25">
      <c r="B13" s="22"/>
      <c r="C13" s="23"/>
      <c r="D13" s="20" t="s">
        <v>27</v>
      </c>
      <c r="E13" s="23"/>
      <c r="F13" s="26" t="s">
        <v>28</v>
      </c>
      <c r="G13" s="23"/>
      <c r="H13" s="23"/>
      <c r="I13" s="27" t="s">
        <v>29</v>
      </c>
      <c r="J13" s="26" t="s">
        <v>28</v>
      </c>
      <c r="K13" s="25"/>
    </row>
    <row r="14" spans="1:70" s="21" customFormat="1" ht="14.4" customHeight="1" x14ac:dyDescent="0.25">
      <c r="B14" s="22"/>
      <c r="C14" s="23"/>
      <c r="D14" s="20" t="s">
        <v>30</v>
      </c>
      <c r="E14" s="23"/>
      <c r="F14" s="26" t="s">
        <v>31</v>
      </c>
      <c r="G14" s="23"/>
      <c r="H14" s="23"/>
      <c r="I14" s="27" t="s">
        <v>32</v>
      </c>
      <c r="J14" s="89" t="s">
        <v>66</v>
      </c>
      <c r="K14" s="25"/>
    </row>
    <row r="15" spans="1:70" s="21" customFormat="1" ht="10.95" customHeight="1" x14ac:dyDescent="0.25">
      <c r="B15" s="22"/>
      <c r="C15" s="23"/>
      <c r="D15" s="23"/>
      <c r="E15" s="23"/>
      <c r="F15" s="23"/>
      <c r="G15" s="23"/>
      <c r="H15" s="23"/>
      <c r="I15" s="24"/>
      <c r="J15" s="23"/>
      <c r="K15" s="25"/>
    </row>
    <row r="16" spans="1:70" s="21" customFormat="1" ht="14.4" customHeight="1" x14ac:dyDescent="0.25">
      <c r="B16" s="22"/>
      <c r="C16" s="23"/>
      <c r="D16" s="20" t="s">
        <v>33</v>
      </c>
      <c r="E16" s="23"/>
      <c r="F16" s="23"/>
      <c r="G16" s="23"/>
      <c r="H16" s="23"/>
      <c r="I16" s="27" t="s">
        <v>34</v>
      </c>
      <c r="J16" s="26" t="s">
        <v>28</v>
      </c>
      <c r="K16" s="25"/>
    </row>
    <row r="17" spans="2:11" s="21" customFormat="1" ht="25.95" customHeight="1" x14ac:dyDescent="0.25">
      <c r="B17" s="22"/>
      <c r="C17" s="23"/>
      <c r="D17" s="23"/>
      <c r="E17" s="122"/>
      <c r="F17" s="136" t="s">
        <v>64</v>
      </c>
      <c r="G17" s="23"/>
      <c r="H17" s="23"/>
      <c r="I17" s="27" t="s">
        <v>35</v>
      </c>
      <c r="J17" s="26" t="s">
        <v>28</v>
      </c>
      <c r="K17" s="25"/>
    </row>
    <row r="18" spans="2:11" s="21" customFormat="1" ht="6.9" customHeight="1" x14ac:dyDescent="0.25">
      <c r="B18" s="22"/>
      <c r="C18" s="23"/>
      <c r="D18" s="23"/>
      <c r="E18" s="23"/>
      <c r="F18" s="23"/>
      <c r="G18" s="23"/>
      <c r="H18" s="23"/>
      <c r="I18" s="24"/>
      <c r="J18" s="23"/>
      <c r="K18" s="25"/>
    </row>
    <row r="19" spans="2:11" s="21" customFormat="1" ht="14.4" customHeight="1" x14ac:dyDescent="0.25">
      <c r="B19" s="22"/>
      <c r="C19" s="23"/>
      <c r="D19" s="20" t="s">
        <v>36</v>
      </c>
      <c r="E19" s="23"/>
      <c r="F19" s="23"/>
      <c r="G19" s="23"/>
      <c r="H19" s="23"/>
      <c r="I19" s="27" t="s">
        <v>34</v>
      </c>
      <c r="J19" s="26" t="s">
        <v>28</v>
      </c>
      <c r="K19" s="25"/>
    </row>
    <row r="20" spans="2:11" s="21" customFormat="1" ht="18" customHeight="1" x14ac:dyDescent="0.25">
      <c r="B20" s="22"/>
      <c r="C20" s="23"/>
      <c r="D20" s="23"/>
      <c r="E20" s="26" t="s">
        <v>28</v>
      </c>
      <c r="F20" s="23"/>
      <c r="G20" s="23"/>
      <c r="H20" s="23"/>
      <c r="I20" s="27" t="s">
        <v>35</v>
      </c>
      <c r="J20" s="26" t="s">
        <v>28</v>
      </c>
      <c r="K20" s="25"/>
    </row>
    <row r="21" spans="2:11" s="21" customFormat="1" ht="6.9" customHeight="1" x14ac:dyDescent="0.25">
      <c r="B21" s="22"/>
      <c r="C21" s="23"/>
      <c r="D21" s="23"/>
      <c r="E21" s="23"/>
      <c r="F21" s="23"/>
      <c r="G21" s="23"/>
      <c r="H21" s="23"/>
      <c r="I21" s="24"/>
      <c r="J21" s="23"/>
      <c r="K21" s="25"/>
    </row>
    <row r="22" spans="2:11" s="21" customFormat="1" ht="14.4" customHeight="1" x14ac:dyDescent="0.25">
      <c r="B22" s="22"/>
      <c r="C22" s="23"/>
      <c r="D22" s="20" t="s">
        <v>37</v>
      </c>
      <c r="E22" s="23"/>
      <c r="F22" s="23"/>
      <c r="G22" s="23"/>
      <c r="H22" s="23"/>
      <c r="I22" s="27" t="s">
        <v>34</v>
      </c>
      <c r="J22" s="26" t="s">
        <v>28</v>
      </c>
      <c r="K22" s="25"/>
    </row>
    <row r="23" spans="2:11" s="21" customFormat="1" ht="18" customHeight="1" x14ac:dyDescent="0.25">
      <c r="B23" s="22"/>
      <c r="C23" s="23"/>
      <c r="D23" s="23"/>
      <c r="E23" s="26" t="s">
        <v>65</v>
      </c>
      <c r="F23" s="23"/>
      <c r="G23" s="23"/>
      <c r="H23" s="23"/>
      <c r="I23" s="27" t="s">
        <v>35</v>
      </c>
      <c r="J23" s="26" t="s">
        <v>28</v>
      </c>
      <c r="K23" s="25"/>
    </row>
    <row r="24" spans="2:11" s="21" customFormat="1" ht="6.9" customHeight="1" x14ac:dyDescent="0.25">
      <c r="B24" s="22"/>
      <c r="C24" s="23"/>
      <c r="D24" s="23"/>
      <c r="E24" s="23"/>
      <c r="F24" s="23"/>
      <c r="G24" s="23"/>
      <c r="H24" s="23"/>
      <c r="I24" s="24"/>
      <c r="J24" s="23"/>
      <c r="K24" s="25"/>
    </row>
    <row r="25" spans="2:11" s="21" customFormat="1" ht="14.4" customHeight="1" x14ac:dyDescent="0.25">
      <c r="B25" s="22"/>
      <c r="C25" s="23"/>
      <c r="D25" s="20" t="s">
        <v>38</v>
      </c>
      <c r="E25" s="23"/>
      <c r="F25" s="23"/>
      <c r="G25" s="23"/>
      <c r="H25" s="23"/>
      <c r="I25" s="24"/>
      <c r="J25" s="23"/>
      <c r="K25" s="25"/>
    </row>
    <row r="26" spans="2:11" s="29" customFormat="1" ht="22.5" customHeight="1" x14ac:dyDescent="0.25">
      <c r="B26" s="30"/>
      <c r="C26" s="31"/>
      <c r="D26" s="31"/>
      <c r="E26" s="173" t="s">
        <v>28</v>
      </c>
      <c r="F26" s="183"/>
      <c r="G26" s="183"/>
      <c r="H26" s="183"/>
      <c r="I26" s="32"/>
      <c r="J26" s="31"/>
      <c r="K26" s="33"/>
    </row>
    <row r="27" spans="2:11" s="21" customFormat="1" ht="6.9" customHeight="1" x14ac:dyDescent="0.25">
      <c r="B27" s="22"/>
      <c r="C27" s="23"/>
      <c r="D27" s="23"/>
      <c r="E27" s="23"/>
      <c r="F27" s="23"/>
      <c r="G27" s="23"/>
      <c r="H27" s="23"/>
      <c r="I27" s="24"/>
      <c r="J27" s="23"/>
      <c r="K27" s="25"/>
    </row>
    <row r="28" spans="2:11" s="21" customFormat="1" ht="6.9" customHeight="1" x14ac:dyDescent="0.25">
      <c r="B28" s="22"/>
      <c r="C28" s="23"/>
      <c r="D28" s="34"/>
      <c r="E28" s="34"/>
      <c r="F28" s="34"/>
      <c r="G28" s="34"/>
      <c r="H28" s="34"/>
      <c r="I28" s="35"/>
      <c r="J28" s="34"/>
      <c r="K28" s="36"/>
    </row>
    <row r="29" spans="2:11" s="21" customFormat="1" ht="25.35" customHeight="1" x14ac:dyDescent="0.25">
      <c r="B29" s="22"/>
      <c r="C29" s="23"/>
      <c r="D29" s="37" t="s">
        <v>39</v>
      </c>
      <c r="E29" s="23"/>
      <c r="F29" s="23"/>
      <c r="G29" s="23"/>
      <c r="H29" s="23"/>
      <c r="I29" s="24"/>
      <c r="J29" s="38">
        <f>ROUND(J60,2)</f>
        <v>0</v>
      </c>
      <c r="K29" s="25"/>
    </row>
    <row r="30" spans="2:11" s="21" customFormat="1" ht="6.9" customHeight="1" x14ac:dyDescent="0.25">
      <c r="B30" s="22"/>
      <c r="C30" s="23"/>
      <c r="D30" s="34"/>
      <c r="E30" s="34"/>
      <c r="F30" s="34"/>
      <c r="G30" s="34"/>
      <c r="H30" s="34"/>
      <c r="I30" s="35"/>
      <c r="J30" s="34"/>
      <c r="K30" s="36"/>
    </row>
    <row r="31" spans="2:11" s="21" customFormat="1" ht="14.4" customHeight="1" x14ac:dyDescent="0.25">
      <c r="B31" s="22"/>
      <c r="C31" s="23"/>
      <c r="D31" s="23"/>
      <c r="E31" s="23"/>
      <c r="F31" s="39" t="s">
        <v>40</v>
      </c>
      <c r="G31" s="23"/>
      <c r="H31" s="23"/>
      <c r="I31" s="40" t="s">
        <v>41</v>
      </c>
      <c r="J31" s="39" t="s">
        <v>42</v>
      </c>
      <c r="K31" s="25"/>
    </row>
    <row r="32" spans="2:11" s="21" customFormat="1" ht="14.4" customHeight="1" x14ac:dyDescent="0.25">
      <c r="B32" s="22"/>
      <c r="C32" s="23"/>
      <c r="D32" s="41" t="s">
        <v>43</v>
      </c>
      <c r="E32" s="41" t="s">
        <v>44</v>
      </c>
      <c r="F32" s="42">
        <f>J29</f>
        <v>0</v>
      </c>
      <c r="G32" s="23"/>
      <c r="H32" s="23"/>
      <c r="I32" s="43">
        <v>0.21</v>
      </c>
      <c r="J32" s="42">
        <f>F32*0.21</f>
        <v>0</v>
      </c>
      <c r="K32" s="25"/>
    </row>
    <row r="33" spans="2:11" s="21" customFormat="1" ht="14.4" customHeight="1" x14ac:dyDescent="0.25">
      <c r="B33" s="22"/>
      <c r="C33" s="23"/>
      <c r="D33" s="23"/>
      <c r="E33" s="41" t="s">
        <v>45</v>
      </c>
      <c r="F33" s="42">
        <f>ROUND(SUM(BF86:BF280), 2)</f>
        <v>0</v>
      </c>
      <c r="G33" s="23"/>
      <c r="H33" s="23"/>
      <c r="I33" s="43">
        <v>0.15</v>
      </c>
      <c r="J33" s="42">
        <v>0</v>
      </c>
      <c r="K33" s="25"/>
    </row>
    <row r="34" spans="2:11" s="21" customFormat="1" ht="14.4" hidden="1" customHeight="1" x14ac:dyDescent="0.25">
      <c r="B34" s="22"/>
      <c r="C34" s="23"/>
      <c r="D34" s="23"/>
      <c r="E34" s="41" t="s">
        <v>46</v>
      </c>
      <c r="F34" s="42" t="e">
        <f>ROUND(SUM(#REF!), 2)</f>
        <v>#REF!</v>
      </c>
      <c r="G34" s="23"/>
      <c r="H34" s="23"/>
      <c r="I34" s="43">
        <v>0.21</v>
      </c>
      <c r="J34" s="42">
        <v>0</v>
      </c>
      <c r="K34" s="25"/>
    </row>
    <row r="35" spans="2:11" s="21" customFormat="1" ht="14.4" hidden="1" customHeight="1" x14ac:dyDescent="0.25">
      <c r="B35" s="22"/>
      <c r="C35" s="23"/>
      <c r="D35" s="23"/>
      <c r="E35" s="41" t="s">
        <v>47</v>
      </c>
      <c r="F35" s="42" t="e">
        <f>ROUND(SUM(#REF!), 2)</f>
        <v>#REF!</v>
      </c>
      <c r="G35" s="23"/>
      <c r="H35" s="23"/>
      <c r="I35" s="43">
        <v>0.15</v>
      </c>
      <c r="J35" s="42">
        <v>0</v>
      </c>
      <c r="K35" s="25"/>
    </row>
    <row r="36" spans="2:11" s="21" customFormat="1" ht="14.4" hidden="1" customHeight="1" x14ac:dyDescent="0.25">
      <c r="B36" s="22"/>
      <c r="C36" s="23"/>
      <c r="D36" s="23"/>
      <c r="E36" s="41" t="s">
        <v>48</v>
      </c>
      <c r="F36" s="42" t="e">
        <f>ROUND(SUM(#REF!), 2)</f>
        <v>#REF!</v>
      </c>
      <c r="G36" s="23"/>
      <c r="H36" s="23"/>
      <c r="I36" s="43">
        <v>0</v>
      </c>
      <c r="J36" s="42">
        <v>0</v>
      </c>
      <c r="K36" s="25"/>
    </row>
    <row r="37" spans="2:11" s="21" customFormat="1" ht="6.9" customHeight="1" x14ac:dyDescent="0.25">
      <c r="B37" s="22"/>
      <c r="C37" s="23"/>
      <c r="D37" s="23"/>
      <c r="E37" s="23"/>
      <c r="F37" s="23"/>
      <c r="G37" s="23"/>
      <c r="H37" s="23"/>
      <c r="I37" s="24"/>
      <c r="J37" s="23"/>
      <c r="K37" s="25"/>
    </row>
    <row r="38" spans="2:11" s="21" customFormat="1" ht="25.35" customHeight="1" x14ac:dyDescent="0.25">
      <c r="B38" s="22"/>
      <c r="C38" s="44"/>
      <c r="D38" s="45" t="s">
        <v>49</v>
      </c>
      <c r="E38" s="46"/>
      <c r="F38" s="46"/>
      <c r="G38" s="47" t="s">
        <v>50</v>
      </c>
      <c r="H38" s="48" t="s">
        <v>51</v>
      </c>
      <c r="I38" s="49"/>
      <c r="J38" s="50">
        <f>SUM(J29:J36)</f>
        <v>0</v>
      </c>
      <c r="K38" s="51"/>
    </row>
    <row r="39" spans="2:11" s="21" customFormat="1" ht="14.4" customHeight="1" x14ac:dyDescent="0.25">
      <c r="B39" s="52"/>
      <c r="C39" s="53"/>
      <c r="D39" s="53"/>
      <c r="E39" s="53"/>
      <c r="F39" s="53"/>
      <c r="G39" s="53"/>
      <c r="H39" s="53"/>
      <c r="I39" s="54"/>
      <c r="J39" s="53"/>
      <c r="K39" s="55"/>
    </row>
    <row r="43" spans="2:11" s="21" customFormat="1" ht="6.9" customHeight="1" x14ac:dyDescent="0.25">
      <c r="B43" s="56"/>
      <c r="C43" s="57"/>
      <c r="D43" s="57"/>
      <c r="E43" s="57"/>
      <c r="F43" s="57"/>
      <c r="G43" s="57"/>
      <c r="H43" s="57"/>
      <c r="I43" s="58"/>
      <c r="J43" s="57"/>
      <c r="K43" s="59"/>
    </row>
    <row r="44" spans="2:11" s="21" customFormat="1" ht="36.9" customHeight="1" x14ac:dyDescent="0.25">
      <c r="B44" s="22"/>
      <c r="C44" s="16" t="s">
        <v>52</v>
      </c>
      <c r="D44" s="23"/>
      <c r="E44" s="23"/>
      <c r="F44" s="23"/>
      <c r="G44" s="23"/>
      <c r="H44" s="23"/>
      <c r="I44" s="24"/>
      <c r="J44" s="23"/>
      <c r="K44" s="25"/>
    </row>
    <row r="45" spans="2:11" s="21" customFormat="1" ht="6.9" customHeight="1" x14ac:dyDescent="0.25">
      <c r="B45" s="22"/>
      <c r="C45" s="23"/>
      <c r="D45" s="23"/>
      <c r="E45" s="23"/>
      <c r="F45" s="23"/>
      <c r="G45" s="23"/>
      <c r="H45" s="23"/>
      <c r="I45" s="24"/>
      <c r="J45" s="23"/>
      <c r="K45" s="25"/>
    </row>
    <row r="46" spans="2:11" s="21" customFormat="1" ht="14.4" customHeight="1" x14ac:dyDescent="0.25">
      <c r="B46" s="22"/>
      <c r="C46" s="20" t="s">
        <v>24</v>
      </c>
      <c r="D46" s="23"/>
      <c r="E46" s="23"/>
      <c r="F46" s="23"/>
      <c r="G46" s="23"/>
      <c r="H46" s="23"/>
      <c r="I46" s="24"/>
      <c r="J46" s="23"/>
      <c r="K46" s="25"/>
    </row>
    <row r="47" spans="2:11" s="21" customFormat="1" ht="22.5" customHeight="1" x14ac:dyDescent="0.25">
      <c r="B47" s="22"/>
      <c r="C47" s="23"/>
      <c r="D47" s="23"/>
      <c r="E47" s="171" t="str">
        <f>E7</f>
        <v>Větráí MŠ a ŽŠ Masarykova, Bohumín</v>
      </c>
      <c r="F47" s="172"/>
      <c r="G47" s="172"/>
      <c r="H47" s="172"/>
      <c r="I47" s="24"/>
      <c r="J47" s="23"/>
      <c r="K47" s="25"/>
    </row>
    <row r="48" spans="2:11" ht="13.2" x14ac:dyDescent="0.3">
      <c r="B48" s="14"/>
      <c r="C48" s="20" t="s">
        <v>25</v>
      </c>
      <c r="D48" s="15"/>
      <c r="E48" s="15"/>
      <c r="F48" s="15"/>
      <c r="G48" s="15"/>
      <c r="H48" s="15"/>
      <c r="I48" s="17"/>
      <c r="J48" s="15"/>
      <c r="K48" s="18"/>
    </row>
    <row r="49" spans="2:47" s="21" customFormat="1" ht="22.5" customHeight="1" x14ac:dyDescent="0.25">
      <c r="B49" s="22"/>
      <c r="C49" s="23"/>
      <c r="D49" s="23"/>
      <c r="E49" s="173"/>
      <c r="F49" s="174"/>
      <c r="G49" s="174"/>
      <c r="H49" s="174"/>
      <c r="I49" s="24"/>
      <c r="J49" s="23"/>
      <c r="K49" s="25"/>
    </row>
    <row r="50" spans="2:47" s="21" customFormat="1" ht="14.4" customHeight="1" x14ac:dyDescent="0.25">
      <c r="B50" s="22"/>
      <c r="C50" s="20" t="s">
        <v>26</v>
      </c>
      <c r="D50" s="23"/>
      <c r="E50" s="23"/>
      <c r="F50" s="23"/>
      <c r="G50" s="23"/>
      <c r="H50" s="23"/>
      <c r="I50" s="24"/>
      <c r="J50" s="23"/>
      <c r="K50" s="25"/>
    </row>
    <row r="51" spans="2:47" s="21" customFormat="1" ht="23.25" customHeight="1" x14ac:dyDescent="0.25">
      <c r="B51" s="22"/>
      <c r="C51" s="23"/>
      <c r="D51" s="23"/>
      <c r="E51" s="175" t="str">
        <f>E11</f>
        <v>Dokumentace pro výběr zhotovitele</v>
      </c>
      <c r="F51" s="176"/>
      <c r="G51" s="176"/>
      <c r="H51" s="176"/>
      <c r="I51" s="24"/>
      <c r="J51" s="23"/>
      <c r="K51" s="25"/>
    </row>
    <row r="52" spans="2:47" s="21" customFormat="1" ht="6.9" customHeight="1" x14ac:dyDescent="0.25">
      <c r="B52" s="22"/>
      <c r="C52" s="23"/>
      <c r="D52" s="23"/>
      <c r="E52" s="23"/>
      <c r="F52" s="23"/>
      <c r="G52" s="23"/>
      <c r="H52" s="23"/>
      <c r="I52" s="24"/>
      <c r="J52" s="23"/>
      <c r="K52" s="25"/>
    </row>
    <row r="53" spans="2:47" s="21" customFormat="1" ht="18" customHeight="1" x14ac:dyDescent="0.25">
      <c r="B53" s="22"/>
      <c r="C53" s="20" t="s">
        <v>30</v>
      </c>
      <c r="D53" s="23"/>
      <c r="E53" s="23"/>
      <c r="F53" s="26" t="str">
        <f>F14</f>
        <v xml:space="preserve"> </v>
      </c>
      <c r="G53" s="23"/>
      <c r="H53" s="23"/>
      <c r="I53" s="27" t="s">
        <v>32</v>
      </c>
      <c r="J53" s="28" t="str">
        <f>IF(J14="","",J14)</f>
        <v>02/2021</v>
      </c>
      <c r="K53" s="25"/>
    </row>
    <row r="54" spans="2:47" s="21" customFormat="1" ht="6.9" customHeight="1" x14ac:dyDescent="0.25">
      <c r="B54" s="22"/>
      <c r="C54" s="23"/>
      <c r="D54" s="23"/>
      <c r="E54" s="23"/>
      <c r="F54" s="23"/>
      <c r="G54" s="23"/>
      <c r="H54" s="23"/>
      <c r="I54" s="24"/>
      <c r="J54" s="23"/>
      <c r="K54" s="25"/>
    </row>
    <row r="55" spans="2:47" s="21" customFormat="1" ht="13.2" x14ac:dyDescent="0.25">
      <c r="B55" s="22"/>
      <c r="C55" s="20" t="s">
        <v>33</v>
      </c>
      <c r="D55" s="23"/>
      <c r="E55" s="23"/>
      <c r="F55" s="26" t="str">
        <f>F17</f>
        <v xml:space="preserve">MĚSTSKÝ ÚŘAD BOHUMÍN, MASARYKOVA 158, 735 81, BOHUMÍN
</v>
      </c>
      <c r="G55" s="23"/>
      <c r="H55" s="23"/>
      <c r="I55" s="27" t="s">
        <v>37</v>
      </c>
      <c r="J55" s="26" t="str">
        <f>E23</f>
        <v>THERMES SPOL S.R.O.</v>
      </c>
      <c r="K55" s="25"/>
    </row>
    <row r="56" spans="2:47" s="21" customFormat="1" ht="14.4" customHeight="1" x14ac:dyDescent="0.25">
      <c r="B56" s="22"/>
      <c r="C56" s="20" t="s">
        <v>36</v>
      </c>
      <c r="D56" s="23"/>
      <c r="E56" s="23"/>
      <c r="F56" s="26" t="str">
        <f>IF(E20="","",E20)</f>
        <v/>
      </c>
      <c r="G56" s="23"/>
      <c r="H56" s="23"/>
      <c r="I56" s="24"/>
      <c r="J56" s="23"/>
      <c r="K56" s="25"/>
    </row>
    <row r="57" spans="2:47" s="21" customFormat="1" ht="10.35" customHeight="1" x14ac:dyDescent="0.25">
      <c r="B57" s="22"/>
      <c r="C57" s="23"/>
      <c r="D57" s="23"/>
      <c r="E57" s="23"/>
      <c r="F57" s="23"/>
      <c r="G57" s="23"/>
      <c r="H57" s="23"/>
      <c r="I57" s="24"/>
      <c r="J57" s="23"/>
      <c r="K57" s="25"/>
    </row>
    <row r="58" spans="2:47" s="21" customFormat="1" ht="29.25" customHeight="1" x14ac:dyDescent="0.25">
      <c r="B58" s="22"/>
      <c r="C58" s="60" t="s">
        <v>53</v>
      </c>
      <c r="D58" s="44"/>
      <c r="E58" s="44"/>
      <c r="F58" s="44"/>
      <c r="G58" s="44"/>
      <c r="H58" s="44"/>
      <c r="I58" s="61"/>
      <c r="J58" s="62" t="s">
        <v>54</v>
      </c>
      <c r="K58" s="63"/>
    </row>
    <row r="59" spans="2:47" s="21" customFormat="1" ht="10.35" customHeight="1" x14ac:dyDescent="0.25">
      <c r="B59" s="22"/>
      <c r="C59" s="23"/>
      <c r="D59" s="23"/>
      <c r="E59" s="23"/>
      <c r="F59" s="23"/>
      <c r="G59" s="23"/>
      <c r="H59" s="23"/>
      <c r="I59" s="24"/>
      <c r="J59" s="23"/>
      <c r="K59" s="25"/>
    </row>
    <row r="60" spans="2:47" s="21" customFormat="1" ht="29.25" customHeight="1" x14ac:dyDescent="0.25">
      <c r="B60" s="22"/>
      <c r="C60" s="64" t="s">
        <v>55</v>
      </c>
      <c r="D60" s="23"/>
      <c r="E60" s="23"/>
      <c r="F60" s="23"/>
      <c r="G60" s="23"/>
      <c r="H60" s="23"/>
      <c r="I60" s="24"/>
      <c r="J60" s="38">
        <f>'soupis prací'!H6</f>
        <v>0</v>
      </c>
      <c r="K60" s="25"/>
      <c r="AU60" s="9" t="s">
        <v>56</v>
      </c>
    </row>
    <row r="61" spans="2:47" s="65" customFormat="1" ht="24.9" customHeight="1" x14ac:dyDescent="0.25">
      <c r="B61" s="66"/>
      <c r="C61" s="67"/>
      <c r="D61" s="129"/>
      <c r="E61" s="130"/>
      <c r="F61" s="130"/>
      <c r="G61" s="130"/>
      <c r="H61" s="130"/>
      <c r="I61" s="131"/>
      <c r="J61" s="132"/>
      <c r="K61" s="68"/>
    </row>
    <row r="62" spans="2:47" s="65" customFormat="1" ht="24.9" customHeight="1" x14ac:dyDescent="0.25">
      <c r="B62" s="66"/>
      <c r="C62" s="67"/>
      <c r="D62" s="129"/>
      <c r="E62" s="130"/>
      <c r="F62" s="130"/>
      <c r="G62" s="130"/>
      <c r="H62" s="130"/>
      <c r="I62" s="131"/>
      <c r="J62" s="132"/>
      <c r="K62" s="68"/>
    </row>
    <row r="63" spans="2:47" s="65" customFormat="1" ht="24.9" customHeight="1" x14ac:dyDescent="0.25">
      <c r="B63" s="66"/>
      <c r="C63" s="67"/>
      <c r="D63" s="129"/>
      <c r="E63" s="130"/>
      <c r="F63" s="130"/>
      <c r="G63" s="130"/>
      <c r="H63" s="130"/>
      <c r="I63" s="131"/>
      <c r="J63" s="132"/>
      <c r="K63" s="68"/>
    </row>
    <row r="64" spans="2:47" s="65" customFormat="1" ht="24.9" customHeight="1" x14ac:dyDescent="0.25">
      <c r="B64" s="66"/>
      <c r="C64" s="67"/>
      <c r="D64" s="129"/>
      <c r="E64" s="130"/>
      <c r="F64" s="130"/>
      <c r="G64" s="130"/>
      <c r="H64" s="130"/>
      <c r="I64" s="131"/>
      <c r="J64" s="132"/>
      <c r="K64" s="68"/>
    </row>
    <row r="65" spans="2:11" s="21" customFormat="1" ht="21.75" customHeight="1" x14ac:dyDescent="0.25">
      <c r="B65" s="22"/>
      <c r="C65" s="23"/>
      <c r="D65" s="23"/>
      <c r="E65" s="23"/>
      <c r="F65" s="23"/>
      <c r="G65" s="23"/>
      <c r="H65" s="23"/>
      <c r="I65" s="24"/>
      <c r="J65" s="23"/>
      <c r="K65" s="25"/>
    </row>
    <row r="66" spans="2:11" s="21" customFormat="1" ht="6.9" customHeight="1" x14ac:dyDescent="0.25">
      <c r="B66" s="52"/>
      <c r="C66" s="53"/>
      <c r="D66" s="53"/>
      <c r="E66" s="53"/>
      <c r="F66" s="53"/>
      <c r="G66" s="53"/>
      <c r="H66" s="53"/>
      <c r="I66" s="54"/>
      <c r="J66" s="53"/>
      <c r="K66" s="55"/>
    </row>
    <row r="69" spans="2:11" x14ac:dyDescent="0.3">
      <c r="J69" s="128"/>
    </row>
    <row r="1868" spans="46:46" x14ac:dyDescent="0.3">
      <c r="AT1868" s="69"/>
    </row>
  </sheetData>
  <mergeCells count="9">
    <mergeCell ref="E47:H47"/>
    <mergeCell ref="E49:H49"/>
    <mergeCell ref="E51:H51"/>
    <mergeCell ref="G1:H1"/>
    <mergeCell ref="L2:V2"/>
    <mergeCell ref="E7:H7"/>
    <mergeCell ref="E9:H9"/>
    <mergeCell ref="E11:H11"/>
    <mergeCell ref="E26:H26"/>
  </mergeCells>
  <hyperlinks>
    <hyperlink ref="F1:G1" location="C2" tooltip="Krycí list soupisu" display="1) Krycí list soupisu" xr:uid="{00000000-0004-0000-0100-000000000000}"/>
    <hyperlink ref="G1:H1" location="C58" tooltip="Rekapitulace" display="2) Rekapitulace" xr:uid="{00000000-0004-0000-0100-000001000000}"/>
    <hyperlink ref="J1" location="C83" tooltip="Soupis prací" display="3) Soupis prací" xr:uid="{00000000-0004-0000-0100-000002000000}"/>
    <hyperlink ref="L1:V1" location="'Rekapitulace stavby'!C2" tooltip="Rekapitulace stavby" display="Rekapitulace stavby" xr:uid="{00000000-0004-0000-0100-000003000000}"/>
  </hyperlinks>
  <pageMargins left="0.78740157480314965" right="0.78740157480314965" top="0.98425196850393704" bottom="0.98425196850393704" header="0.51181102362204722" footer="0.51181102362204722"/>
  <pageSetup paperSize="9" scale="47" fitToHeight="0" orientation="portrait" copies="2" r:id="rId1"/>
  <headerFooter alignWithMargins="0"/>
  <rowBreaks count="1" manualBreakCount="1">
    <brk id="41" max="16383" man="1"/>
  </rowBreaks>
  <colBreaks count="1" manualBreakCount="1">
    <brk id="2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IS91"/>
  <sheetViews>
    <sheetView tabSelected="1" view="pageBreakPreview" zoomScale="110" zoomScaleNormal="100" zoomScaleSheetLayoutView="110" workbookViewId="0">
      <pane ySplit="3" topLeftCell="A21" activePane="bottomLeft" state="frozenSplit"/>
      <selection activeCell="K1" sqref="K1:K65536"/>
      <selection pane="bottomLeft" activeCell="D83" sqref="D83"/>
    </sheetView>
  </sheetViews>
  <sheetFormatPr defaultColWidth="0" defaultRowHeight="13.2" x14ac:dyDescent="0.25"/>
  <cols>
    <col min="1" max="1" width="7" style="95" bestFit="1" customWidth="1"/>
    <col min="2" max="2" width="10.109375" style="72" customWidth="1"/>
    <col min="3" max="3" width="11.6640625" style="73" customWidth="1"/>
    <col min="4" max="4" width="61.33203125" style="117" customWidth="1"/>
    <col min="5" max="5" width="4.6640625" style="112" customWidth="1"/>
    <col min="6" max="6" width="7.44140625" style="141" bestFit="1" customWidth="1"/>
    <col min="7" max="7" width="13.6640625" style="113" customWidth="1"/>
    <col min="8" max="8" width="17.33203125" style="113" customWidth="1"/>
    <col min="9" max="9" width="0.33203125" style="87" customWidth="1"/>
    <col min="10" max="10" width="0" style="87" hidden="1" customWidth="1"/>
    <col min="11" max="11" width="4.44140625" style="87" hidden="1" customWidth="1"/>
    <col min="12" max="20" width="0" style="87" hidden="1" customWidth="1"/>
    <col min="21" max="21" width="6.6640625" style="87" hidden="1" customWidth="1"/>
    <col min="22" max="31" width="0" style="87" hidden="1" customWidth="1"/>
    <col min="32" max="32" width="3.109375" style="87" hidden="1" customWidth="1"/>
    <col min="33" max="40" width="0" style="87" hidden="1" customWidth="1"/>
    <col min="41" max="41" width="4.33203125" style="87" hidden="1" customWidth="1"/>
    <col min="42" max="50" width="0" style="87" hidden="1" customWidth="1"/>
    <col min="51" max="51" width="4.44140625" style="87" hidden="1" customWidth="1"/>
    <col min="52" max="59" width="0" style="87" hidden="1" customWidth="1"/>
    <col min="60" max="60" width="2" style="87" hidden="1" customWidth="1"/>
    <col min="61" max="70" width="0" style="87" hidden="1" customWidth="1"/>
    <col min="71" max="71" width="5" style="87" hidden="1" customWidth="1"/>
    <col min="72" max="81" width="0" style="87" hidden="1" customWidth="1"/>
    <col min="82" max="82" width="2.44140625" style="87" hidden="1" customWidth="1"/>
    <col min="83" max="91" width="0" style="87" hidden="1" customWidth="1"/>
    <col min="92" max="92" width="1.109375" style="87" hidden="1" customWidth="1"/>
    <col min="93" max="102" width="0" style="87" hidden="1" customWidth="1"/>
    <col min="103" max="103" width="2.109375" style="87" hidden="1" customWidth="1"/>
    <col min="104" max="113" width="0" style="87" hidden="1" customWidth="1"/>
    <col min="114" max="114" width="0.88671875" style="87" hidden="1" customWidth="1"/>
    <col min="115" max="124" width="0" style="87" hidden="1" customWidth="1"/>
    <col min="125" max="125" width="2.6640625" style="87" hidden="1" customWidth="1"/>
    <col min="126" max="133" width="0" style="87" hidden="1" customWidth="1"/>
    <col min="134" max="134" width="0.44140625" style="87" hidden="1" customWidth="1"/>
    <col min="135" max="143" width="0" style="87" hidden="1" customWidth="1"/>
    <col min="144" max="144" width="3.88671875" style="87" hidden="1" customWidth="1"/>
    <col min="145" max="152" width="0" style="87" hidden="1" customWidth="1"/>
    <col min="153" max="153" width="1.44140625" style="87" hidden="1" customWidth="1"/>
    <col min="154" max="162" width="0" style="87" hidden="1" customWidth="1"/>
    <col min="163" max="163" width="5.33203125" style="87" hidden="1" customWidth="1"/>
    <col min="164" max="172" width="0" style="87" hidden="1" customWidth="1"/>
    <col min="173" max="173" width="5.33203125" style="87" hidden="1" customWidth="1"/>
    <col min="174" max="181" width="0" style="87" hidden="1" customWidth="1"/>
    <col min="182" max="182" width="1" style="87" hidden="1" customWidth="1"/>
    <col min="183" max="189" width="0" style="87" hidden="1" customWidth="1"/>
    <col min="190" max="190" width="1.6640625" style="87" hidden="1" customWidth="1"/>
    <col min="191" max="200" width="0" style="87" hidden="1" customWidth="1"/>
    <col min="201" max="201" width="0.33203125" style="87" hidden="1" customWidth="1"/>
    <col min="202" max="211" width="0" style="87" hidden="1" customWidth="1"/>
    <col min="212" max="212" width="1.33203125" style="87" hidden="1" customWidth="1"/>
    <col min="213" max="222" width="0" style="87" hidden="1" customWidth="1"/>
    <col min="223" max="223" width="1.44140625" style="87" hidden="1" customWidth="1"/>
    <col min="224" max="230" width="0" style="87" hidden="1" customWidth="1"/>
    <col min="231" max="231" width="0.44140625" style="87" hidden="1" customWidth="1"/>
    <col min="232" max="232" width="0" style="87" hidden="1" customWidth="1"/>
    <col min="233" max="233" width="1" style="87" hidden="1" customWidth="1"/>
    <col min="234" max="252" width="0" style="87" hidden="1" customWidth="1"/>
    <col min="253" max="16384" width="0" style="88" hidden="1"/>
  </cols>
  <sheetData>
    <row r="1" spans="1:253" s="74" customFormat="1" ht="15.6" x14ac:dyDescent="0.25">
      <c r="A1" s="90"/>
      <c r="B1" s="75"/>
      <c r="C1" s="76"/>
      <c r="D1" s="114"/>
      <c r="E1" s="96"/>
      <c r="F1" s="138" t="s">
        <v>1</v>
      </c>
      <c r="G1" s="97"/>
      <c r="H1" s="98" t="s">
        <v>2</v>
      </c>
    </row>
    <row r="2" spans="1:253" s="77" customFormat="1" x14ac:dyDescent="0.25">
      <c r="A2" s="91" t="s">
        <v>9</v>
      </c>
      <c r="B2" s="78" t="s">
        <v>3</v>
      </c>
      <c r="C2" s="79" t="s">
        <v>0</v>
      </c>
      <c r="D2" s="80" t="s">
        <v>4</v>
      </c>
      <c r="E2" s="78" t="s">
        <v>5</v>
      </c>
      <c r="F2" s="139" t="s">
        <v>6</v>
      </c>
      <c r="G2" s="98" t="s">
        <v>11</v>
      </c>
      <c r="H2" s="98" t="s">
        <v>7</v>
      </c>
    </row>
    <row r="3" spans="1:253" s="81" customFormat="1" ht="10.95" customHeight="1" thickBot="1" x14ac:dyDescent="0.3">
      <c r="A3" s="92"/>
      <c r="B3" s="82"/>
      <c r="C3" s="83"/>
      <c r="D3" s="115"/>
      <c r="E3" s="100"/>
      <c r="F3" s="140"/>
      <c r="G3" s="101" t="s">
        <v>12</v>
      </c>
      <c r="H3" s="101"/>
    </row>
    <row r="4" spans="1:253" s="87" customFormat="1" ht="79.2" x14ac:dyDescent="0.25">
      <c r="A4" s="95"/>
      <c r="B4" s="72"/>
      <c r="C4" s="73"/>
      <c r="D4" s="125" t="s">
        <v>10</v>
      </c>
      <c r="E4" s="112"/>
      <c r="F4" s="141"/>
      <c r="G4" s="133" t="s">
        <v>62</v>
      </c>
      <c r="H4" s="118"/>
    </row>
    <row r="5" spans="1:253" s="77" customFormat="1" ht="10.95" customHeight="1" thickBot="1" x14ac:dyDescent="0.3">
      <c r="A5" s="91"/>
      <c r="B5" s="78"/>
      <c r="C5" s="79"/>
      <c r="D5" s="116"/>
      <c r="E5" s="102"/>
      <c r="F5" s="139"/>
      <c r="G5" s="99"/>
      <c r="H5" s="103"/>
    </row>
    <row r="6" spans="1:253" s="85" customFormat="1" ht="21" customHeight="1" thickBot="1" x14ac:dyDescent="0.4">
      <c r="A6" s="93"/>
      <c r="B6" s="84"/>
      <c r="C6" s="84"/>
      <c r="D6" s="123" t="s">
        <v>58</v>
      </c>
      <c r="E6" s="104"/>
      <c r="F6" s="142"/>
      <c r="G6" s="105"/>
      <c r="H6" s="124">
        <f>SUM(H8:H91)</f>
        <v>0</v>
      </c>
      <c r="IS6" s="86"/>
    </row>
    <row r="7" spans="1:253" s="77" customFormat="1" ht="10.95" customHeight="1" x14ac:dyDescent="0.25">
      <c r="A7" s="91"/>
      <c r="B7" s="78"/>
      <c r="C7" s="79"/>
      <c r="D7" s="116"/>
      <c r="E7" s="102"/>
      <c r="F7" s="146"/>
      <c r="G7" s="99"/>
      <c r="H7" s="103"/>
    </row>
    <row r="8" spans="1:253" s="120" customFormat="1" ht="15.6" x14ac:dyDescent="0.3">
      <c r="A8" s="94"/>
      <c r="B8" s="72"/>
      <c r="C8" s="73"/>
      <c r="D8" s="126" t="s">
        <v>67</v>
      </c>
      <c r="E8" s="102"/>
      <c r="F8" s="152"/>
      <c r="G8" s="109"/>
      <c r="H8" s="110"/>
      <c r="IS8" s="121"/>
    </row>
    <row r="9" spans="1:253" s="120" customFormat="1" x14ac:dyDescent="0.25">
      <c r="A9" s="94"/>
      <c r="B9" s="70"/>
      <c r="C9" s="71"/>
      <c r="D9" s="116" t="s">
        <v>59</v>
      </c>
      <c r="E9" s="106"/>
      <c r="F9" s="147"/>
      <c r="G9" s="111"/>
      <c r="H9" s="108"/>
      <c r="IS9" s="121"/>
    </row>
    <row r="10" spans="1:253" ht="12.75" customHeight="1" x14ac:dyDescent="0.25">
      <c r="A10" s="119"/>
      <c r="F10" s="148"/>
    </row>
    <row r="11" spans="1:253" ht="12.75" customHeight="1" x14ac:dyDescent="0.25">
      <c r="A11" s="119"/>
      <c r="C11" s="134" t="s">
        <v>98</v>
      </c>
      <c r="D11" s="116" t="s">
        <v>91</v>
      </c>
      <c r="F11" s="148"/>
    </row>
    <row r="12" spans="1:253" ht="92.4" x14ac:dyDescent="0.25">
      <c r="A12" s="119"/>
      <c r="C12" s="163" t="s">
        <v>68</v>
      </c>
      <c r="D12" s="145" t="s">
        <v>220</v>
      </c>
      <c r="E12" s="163" t="s">
        <v>8</v>
      </c>
      <c r="F12" s="159">
        <v>1</v>
      </c>
      <c r="G12" s="164"/>
      <c r="H12" s="168">
        <f t="shared" ref="H12:H53" si="0">G12*F12</f>
        <v>0</v>
      </c>
    </row>
    <row r="13" spans="1:253" ht="12.75" customHeight="1" x14ac:dyDescent="0.25">
      <c r="A13" s="119"/>
      <c r="C13" s="163" t="s">
        <v>128</v>
      </c>
      <c r="D13" s="145" t="s">
        <v>92</v>
      </c>
      <c r="E13" s="163" t="s">
        <v>8</v>
      </c>
      <c r="F13" s="161">
        <v>4</v>
      </c>
      <c r="G13" s="164"/>
      <c r="H13" s="168">
        <f t="shared" si="0"/>
        <v>0</v>
      </c>
    </row>
    <row r="14" spans="1:253" ht="12.75" customHeight="1" x14ac:dyDescent="0.25">
      <c r="A14" s="119"/>
      <c r="C14" s="163" t="s">
        <v>69</v>
      </c>
      <c r="D14" s="145" t="s">
        <v>119</v>
      </c>
      <c r="E14" s="163" t="s">
        <v>8</v>
      </c>
      <c r="F14" s="157">
        <v>60</v>
      </c>
      <c r="G14" s="164"/>
      <c r="H14" s="168">
        <f t="shared" si="0"/>
        <v>0</v>
      </c>
    </row>
    <row r="15" spans="1:253" ht="12.75" customHeight="1" x14ac:dyDescent="0.25">
      <c r="A15" s="119"/>
      <c r="C15" s="163" t="s">
        <v>70</v>
      </c>
      <c r="D15" s="145" t="s">
        <v>120</v>
      </c>
      <c r="E15" s="163" t="s">
        <v>8</v>
      </c>
      <c r="F15" s="161">
        <v>9</v>
      </c>
      <c r="G15" s="164"/>
      <c r="H15" s="168">
        <f t="shared" si="0"/>
        <v>0</v>
      </c>
    </row>
    <row r="16" spans="1:253" ht="12.75" customHeight="1" x14ac:dyDescent="0.25">
      <c r="A16" s="119"/>
      <c r="C16" s="163" t="s">
        <v>71</v>
      </c>
      <c r="D16" s="145" t="s">
        <v>121</v>
      </c>
      <c r="E16" s="163" t="s">
        <v>8</v>
      </c>
      <c r="F16" s="161">
        <v>9</v>
      </c>
      <c r="G16" s="164"/>
      <c r="H16" s="168">
        <f t="shared" si="0"/>
        <v>0</v>
      </c>
    </row>
    <row r="17" spans="1:8" ht="12.75" customHeight="1" x14ac:dyDescent="0.25">
      <c r="A17" s="119"/>
      <c r="C17" s="163" t="s">
        <v>72</v>
      </c>
      <c r="D17" s="145" t="s">
        <v>122</v>
      </c>
      <c r="E17" s="163" t="s">
        <v>8</v>
      </c>
      <c r="F17" s="161">
        <v>2</v>
      </c>
      <c r="G17" s="164"/>
      <c r="H17" s="168">
        <f t="shared" si="0"/>
        <v>0</v>
      </c>
    </row>
    <row r="18" spans="1:8" ht="12.75" customHeight="1" x14ac:dyDescent="0.25">
      <c r="A18" s="119"/>
      <c r="C18" s="163" t="s">
        <v>73</v>
      </c>
      <c r="D18" s="145" t="s">
        <v>123</v>
      </c>
      <c r="E18" s="163" t="s">
        <v>8</v>
      </c>
      <c r="F18" s="161">
        <v>2</v>
      </c>
      <c r="G18" s="164"/>
      <c r="H18" s="168">
        <f t="shared" si="0"/>
        <v>0</v>
      </c>
    </row>
    <row r="19" spans="1:8" ht="12.75" customHeight="1" x14ac:dyDescent="0.25">
      <c r="A19" s="119"/>
      <c r="C19" s="163" t="s">
        <v>74</v>
      </c>
      <c r="D19" s="145" t="s">
        <v>124</v>
      </c>
      <c r="E19" s="163" t="s">
        <v>8</v>
      </c>
      <c r="F19" s="161">
        <v>6</v>
      </c>
      <c r="G19" s="164"/>
      <c r="H19" s="168">
        <f t="shared" si="0"/>
        <v>0</v>
      </c>
    </row>
    <row r="20" spans="1:8" ht="52.8" x14ac:dyDescent="0.25">
      <c r="A20" s="119"/>
      <c r="C20" s="163" t="s">
        <v>75</v>
      </c>
      <c r="D20" s="145" t="s">
        <v>135</v>
      </c>
      <c r="E20" s="163" t="s">
        <v>61</v>
      </c>
      <c r="F20" s="155">
        <v>1</v>
      </c>
      <c r="G20" s="164"/>
      <c r="H20" s="168">
        <f t="shared" si="0"/>
        <v>0</v>
      </c>
    </row>
    <row r="21" spans="1:8" ht="12.75" customHeight="1" x14ac:dyDescent="0.25">
      <c r="A21" s="119"/>
      <c r="C21" s="163" t="s">
        <v>76</v>
      </c>
      <c r="D21" s="154" t="s">
        <v>138</v>
      </c>
      <c r="E21" s="163" t="s">
        <v>57</v>
      </c>
      <c r="F21" s="157">
        <f>1.5*(16)</f>
        <v>24</v>
      </c>
      <c r="G21" s="164"/>
      <c r="H21" s="168">
        <f t="shared" si="0"/>
        <v>0</v>
      </c>
    </row>
    <row r="22" spans="1:8" ht="12.75" customHeight="1" x14ac:dyDescent="0.25">
      <c r="A22" s="119"/>
      <c r="C22" s="163" t="s">
        <v>77</v>
      </c>
      <c r="D22" s="145" t="s">
        <v>139</v>
      </c>
      <c r="E22" s="163" t="s">
        <v>57</v>
      </c>
      <c r="F22" s="157">
        <f>1.5*(16)</f>
        <v>24</v>
      </c>
      <c r="G22" s="164"/>
      <c r="H22" s="168">
        <f t="shared" si="0"/>
        <v>0</v>
      </c>
    </row>
    <row r="23" spans="1:8" ht="12.75" customHeight="1" x14ac:dyDescent="0.25">
      <c r="A23" s="119"/>
      <c r="C23" s="163" t="s">
        <v>78</v>
      </c>
      <c r="D23" s="145" t="s">
        <v>140</v>
      </c>
      <c r="E23" s="163" t="s">
        <v>57</v>
      </c>
      <c r="F23" s="157">
        <f>1.5*(12)</f>
        <v>18</v>
      </c>
      <c r="G23" s="164"/>
      <c r="H23" s="168">
        <f t="shared" si="0"/>
        <v>0</v>
      </c>
    </row>
    <row r="24" spans="1:8" ht="12.75" customHeight="1" x14ac:dyDescent="0.25">
      <c r="A24" s="119"/>
      <c r="C24" s="163" t="s">
        <v>79</v>
      </c>
      <c r="D24" s="145" t="s">
        <v>141</v>
      </c>
      <c r="E24" s="163" t="s">
        <v>57</v>
      </c>
      <c r="F24" s="157">
        <f>1.5*8</f>
        <v>12</v>
      </c>
      <c r="G24" s="164"/>
      <c r="H24" s="168">
        <f t="shared" si="0"/>
        <v>0</v>
      </c>
    </row>
    <row r="25" spans="1:8" ht="12.75" customHeight="1" x14ac:dyDescent="0.25">
      <c r="A25" s="119"/>
      <c r="C25" s="163" t="s">
        <v>80</v>
      </c>
      <c r="D25" s="145" t="s">
        <v>142</v>
      </c>
      <c r="E25" s="163" t="s">
        <v>57</v>
      </c>
      <c r="F25" s="157">
        <f>1.5*(11)</f>
        <v>16.5</v>
      </c>
      <c r="G25" s="164"/>
      <c r="H25" s="168">
        <f t="shared" si="0"/>
        <v>0</v>
      </c>
    </row>
    <row r="26" spans="1:8" ht="12.75" customHeight="1" x14ac:dyDescent="0.25">
      <c r="A26" s="119"/>
      <c r="C26" s="163" t="s">
        <v>81</v>
      </c>
      <c r="D26" s="145" t="s">
        <v>143</v>
      </c>
      <c r="E26" s="163" t="s">
        <v>57</v>
      </c>
      <c r="F26" s="157">
        <f>1.5*15</f>
        <v>22.5</v>
      </c>
      <c r="G26" s="164"/>
      <c r="H26" s="168">
        <f t="shared" si="0"/>
        <v>0</v>
      </c>
    </row>
    <row r="27" spans="1:8" ht="12.75" customHeight="1" x14ac:dyDescent="0.25">
      <c r="A27" s="119"/>
      <c r="C27" s="163" t="s">
        <v>82</v>
      </c>
      <c r="D27" s="145" t="s">
        <v>144</v>
      </c>
      <c r="E27" s="163" t="s">
        <v>57</v>
      </c>
      <c r="F27" s="157">
        <f>1.5*5</f>
        <v>7.5</v>
      </c>
      <c r="G27" s="164"/>
      <c r="H27" s="168">
        <f t="shared" si="0"/>
        <v>0</v>
      </c>
    </row>
    <row r="28" spans="1:8" ht="12.75" customHeight="1" x14ac:dyDescent="0.25">
      <c r="A28" s="119"/>
      <c r="C28" s="163" t="s">
        <v>83</v>
      </c>
      <c r="D28" s="145" t="s">
        <v>100</v>
      </c>
      <c r="E28" s="163" t="s">
        <v>57</v>
      </c>
      <c r="F28" s="157">
        <f>1.5*9</f>
        <v>13.5</v>
      </c>
      <c r="G28" s="164"/>
      <c r="H28" s="168">
        <f t="shared" si="0"/>
        <v>0</v>
      </c>
    </row>
    <row r="29" spans="1:8" ht="12.75" customHeight="1" x14ac:dyDescent="0.25">
      <c r="A29" s="119"/>
      <c r="C29" s="163" t="s">
        <v>84</v>
      </c>
      <c r="D29" s="145" t="s">
        <v>101</v>
      </c>
      <c r="E29" s="163" t="s">
        <v>57</v>
      </c>
      <c r="F29" s="157">
        <f>1.5*12</f>
        <v>18</v>
      </c>
      <c r="G29" s="164"/>
      <c r="H29" s="168">
        <f t="shared" si="0"/>
        <v>0</v>
      </c>
    </row>
    <row r="30" spans="1:8" ht="12.75" customHeight="1" x14ac:dyDescent="0.25">
      <c r="A30" s="119"/>
      <c r="C30" s="163" t="s">
        <v>85</v>
      </c>
      <c r="D30" s="145" t="s">
        <v>102</v>
      </c>
      <c r="E30" s="163" t="s">
        <v>57</v>
      </c>
      <c r="F30" s="157">
        <f>1.5*4</f>
        <v>6</v>
      </c>
      <c r="G30" s="164"/>
      <c r="H30" s="168">
        <f t="shared" si="0"/>
        <v>0</v>
      </c>
    </row>
    <row r="31" spans="1:8" ht="12.75" customHeight="1" x14ac:dyDescent="0.25">
      <c r="A31" s="119"/>
      <c r="C31" s="163" t="s">
        <v>86</v>
      </c>
      <c r="D31" s="145" t="s">
        <v>103</v>
      </c>
      <c r="E31" s="163" t="s">
        <v>57</v>
      </c>
      <c r="F31" s="157">
        <f>1.5*4</f>
        <v>6</v>
      </c>
      <c r="G31" s="164"/>
      <c r="H31" s="168">
        <f t="shared" si="0"/>
        <v>0</v>
      </c>
    </row>
    <row r="32" spans="1:8" ht="12.75" customHeight="1" x14ac:dyDescent="0.25">
      <c r="A32" s="119"/>
      <c r="C32" s="163" t="s">
        <v>87</v>
      </c>
      <c r="D32" s="145" t="s">
        <v>116</v>
      </c>
      <c r="E32" s="163" t="s">
        <v>57</v>
      </c>
      <c r="F32" s="157">
        <f>1.5*10</f>
        <v>15</v>
      </c>
      <c r="G32" s="164"/>
      <c r="H32" s="168">
        <f t="shared" si="0"/>
        <v>0</v>
      </c>
    </row>
    <row r="33" spans="1:8" ht="12.75" customHeight="1" x14ac:dyDescent="0.25">
      <c r="A33" s="119"/>
      <c r="C33" s="163" t="s">
        <v>88</v>
      </c>
      <c r="D33" s="145" t="s">
        <v>145</v>
      </c>
      <c r="E33" s="163" t="s">
        <v>8</v>
      </c>
      <c r="F33" s="157">
        <v>1</v>
      </c>
      <c r="G33" s="164"/>
      <c r="H33" s="168">
        <f t="shared" ref="H33" si="1">G33*F33</f>
        <v>0</v>
      </c>
    </row>
    <row r="34" spans="1:8" ht="12.75" customHeight="1" x14ac:dyDescent="0.25">
      <c r="A34" s="119"/>
      <c r="C34" s="163" t="s">
        <v>89</v>
      </c>
      <c r="D34" s="145" t="s">
        <v>118</v>
      </c>
      <c r="E34" s="163" t="s">
        <v>99</v>
      </c>
      <c r="F34" s="157">
        <f>1.45*(24+32+32+48+18+15+14+24+9+24+8)</f>
        <v>359.59999999999997</v>
      </c>
      <c r="G34" s="164"/>
      <c r="H34" s="168">
        <f t="shared" si="0"/>
        <v>0</v>
      </c>
    </row>
    <row r="35" spans="1:8" ht="26.4" x14ac:dyDescent="0.25">
      <c r="A35" s="119"/>
      <c r="C35" s="163" t="s">
        <v>90</v>
      </c>
      <c r="D35" s="145" t="s">
        <v>221</v>
      </c>
      <c r="E35" s="163" t="s">
        <v>99</v>
      </c>
      <c r="F35" s="155">
        <f>1.45*(60)</f>
        <v>87</v>
      </c>
      <c r="G35" s="164"/>
      <c r="H35" s="168">
        <f t="shared" si="0"/>
        <v>0</v>
      </c>
    </row>
    <row r="36" spans="1:8" x14ac:dyDescent="0.25">
      <c r="A36" s="119"/>
      <c r="C36" s="163" t="s">
        <v>125</v>
      </c>
      <c r="D36" s="145" t="s">
        <v>93</v>
      </c>
      <c r="E36" s="163" t="s">
        <v>99</v>
      </c>
      <c r="F36" s="157">
        <f>1.5*(18+18+18+26)</f>
        <v>120</v>
      </c>
      <c r="G36" s="164"/>
      <c r="H36" s="168">
        <f t="shared" si="0"/>
        <v>0</v>
      </c>
    </row>
    <row r="37" spans="1:8" ht="12.75" customHeight="1" x14ac:dyDescent="0.25">
      <c r="A37" s="119"/>
      <c r="D37" s="127"/>
      <c r="E37" s="135"/>
      <c r="F37" s="149"/>
      <c r="G37" s="137"/>
      <c r="H37" s="168"/>
    </row>
    <row r="38" spans="1:8" ht="12.75" customHeight="1" x14ac:dyDescent="0.25">
      <c r="A38" s="119"/>
      <c r="C38" s="134" t="s">
        <v>97</v>
      </c>
      <c r="D38" s="116" t="s">
        <v>105</v>
      </c>
      <c r="F38" s="148"/>
      <c r="H38" s="169"/>
    </row>
    <row r="39" spans="1:8" ht="26.4" x14ac:dyDescent="0.25">
      <c r="A39" s="119"/>
      <c r="C39" s="144" t="s">
        <v>96</v>
      </c>
      <c r="D39" s="127" t="s">
        <v>117</v>
      </c>
      <c r="E39" s="135" t="s">
        <v>61</v>
      </c>
      <c r="F39" s="151">
        <v>1</v>
      </c>
      <c r="G39" s="164"/>
      <c r="H39" s="168">
        <f t="shared" ref="H39" si="2">G39*F39</f>
        <v>0</v>
      </c>
    </row>
    <row r="40" spans="1:8" ht="12.75" customHeight="1" x14ac:dyDescent="0.25">
      <c r="A40" s="119"/>
      <c r="D40" s="127"/>
      <c r="E40" s="135"/>
      <c r="F40" s="150"/>
      <c r="G40" s="137"/>
      <c r="H40" s="168"/>
    </row>
    <row r="41" spans="1:8" ht="12.75" customHeight="1" x14ac:dyDescent="0.25">
      <c r="A41" s="119"/>
      <c r="F41" s="147"/>
      <c r="G41" s="107"/>
      <c r="H41" s="168"/>
    </row>
    <row r="42" spans="1:8" ht="12.75" customHeight="1" x14ac:dyDescent="0.25">
      <c r="A42" s="119"/>
      <c r="C42" s="134" t="s">
        <v>106</v>
      </c>
      <c r="D42" s="116" t="s">
        <v>157</v>
      </c>
      <c r="E42" s="153"/>
      <c r="F42" s="162"/>
      <c r="G42" s="107"/>
      <c r="H42" s="168"/>
    </row>
    <row r="43" spans="1:8" x14ac:dyDescent="0.25">
      <c r="A43" s="119"/>
      <c r="C43" s="73" t="s">
        <v>107</v>
      </c>
      <c r="D43" s="127" t="s">
        <v>137</v>
      </c>
      <c r="E43" s="163" t="s">
        <v>61</v>
      </c>
      <c r="F43" s="155">
        <v>1</v>
      </c>
      <c r="G43" s="164"/>
      <c r="H43" s="168">
        <f t="shared" si="0"/>
        <v>0</v>
      </c>
    </row>
    <row r="44" spans="1:8" x14ac:dyDescent="0.25">
      <c r="A44" s="119"/>
      <c r="C44" s="73" t="s">
        <v>108</v>
      </c>
      <c r="D44" s="127" t="s">
        <v>215</v>
      </c>
      <c r="E44" s="163" t="s">
        <v>126</v>
      </c>
      <c r="F44" s="156">
        <v>4</v>
      </c>
      <c r="G44" s="164"/>
      <c r="H44" s="168">
        <f t="shared" ref="H44" si="3">G44*F44</f>
        <v>0</v>
      </c>
    </row>
    <row r="45" spans="1:8" x14ac:dyDescent="0.25">
      <c r="A45" s="119"/>
      <c r="C45" s="73" t="s">
        <v>109</v>
      </c>
      <c r="D45" s="127" t="s">
        <v>217</v>
      </c>
      <c r="E45" s="163" t="s">
        <v>165</v>
      </c>
      <c r="F45" s="156">
        <v>0.48</v>
      </c>
      <c r="G45" s="164"/>
      <c r="H45" s="168">
        <f t="shared" ref="H45" si="4">G45*F45</f>
        <v>0</v>
      </c>
    </row>
    <row r="46" spans="1:8" x14ac:dyDescent="0.25">
      <c r="A46" s="119"/>
      <c r="C46" s="73" t="s">
        <v>110</v>
      </c>
      <c r="D46" s="127" t="s">
        <v>127</v>
      </c>
      <c r="E46" s="163" t="s">
        <v>129</v>
      </c>
      <c r="F46" s="157">
        <f>18*12+30</f>
        <v>246</v>
      </c>
      <c r="G46" s="164"/>
      <c r="H46" s="168">
        <f t="shared" ref="H46" si="5">G46*F46</f>
        <v>0</v>
      </c>
    </row>
    <row r="47" spans="1:8" x14ac:dyDescent="0.25">
      <c r="A47" s="119"/>
      <c r="C47" s="73" t="s">
        <v>111</v>
      </c>
      <c r="D47" s="127" t="s">
        <v>134</v>
      </c>
      <c r="E47" s="163" t="s">
        <v>129</v>
      </c>
      <c r="F47" s="157">
        <f>190</f>
        <v>190</v>
      </c>
      <c r="G47" s="164"/>
      <c r="H47" s="168">
        <f t="shared" si="0"/>
        <v>0</v>
      </c>
    </row>
    <row r="48" spans="1:8" ht="26.4" x14ac:dyDescent="0.25">
      <c r="A48" s="119"/>
      <c r="C48" s="73" t="s">
        <v>112</v>
      </c>
      <c r="D48" s="127" t="s">
        <v>219</v>
      </c>
      <c r="E48" s="163" t="s">
        <v>126</v>
      </c>
      <c r="F48" s="158">
        <v>1.5</v>
      </c>
      <c r="G48" s="164"/>
      <c r="H48" s="168">
        <f t="shared" si="0"/>
        <v>0</v>
      </c>
    </row>
    <row r="49" spans="1:8" x14ac:dyDescent="0.25">
      <c r="A49" s="119"/>
      <c r="C49" s="73" t="s">
        <v>113</v>
      </c>
      <c r="D49" s="127" t="s">
        <v>222</v>
      </c>
      <c r="E49" s="163" t="s">
        <v>218</v>
      </c>
      <c r="F49" s="155">
        <v>15</v>
      </c>
      <c r="G49" s="164"/>
      <c r="H49" s="168">
        <f t="shared" si="0"/>
        <v>0</v>
      </c>
    </row>
    <row r="50" spans="1:8" x14ac:dyDescent="0.25">
      <c r="A50" s="119"/>
      <c r="C50" s="73" t="s">
        <v>114</v>
      </c>
      <c r="D50" s="127" t="s">
        <v>158</v>
      </c>
      <c r="E50" s="163" t="s">
        <v>99</v>
      </c>
      <c r="F50" s="159">
        <v>127</v>
      </c>
      <c r="G50" s="164"/>
      <c r="H50" s="168">
        <f t="shared" si="0"/>
        <v>0</v>
      </c>
    </row>
    <row r="51" spans="1:8" x14ac:dyDescent="0.25">
      <c r="A51" s="119"/>
      <c r="C51" s="73" t="s">
        <v>115</v>
      </c>
      <c r="D51" s="127" t="s">
        <v>159</v>
      </c>
      <c r="E51" s="163" t="s">
        <v>99</v>
      </c>
      <c r="F51" s="159">
        <f>0.7*127</f>
        <v>88.899999999999991</v>
      </c>
      <c r="G51" s="164"/>
      <c r="H51" s="168">
        <f t="shared" si="0"/>
        <v>0</v>
      </c>
    </row>
    <row r="52" spans="1:8" ht="26.4" x14ac:dyDescent="0.25">
      <c r="A52" s="119"/>
      <c r="C52" s="73" t="s">
        <v>152</v>
      </c>
      <c r="D52" s="127" t="s">
        <v>160</v>
      </c>
      <c r="E52" s="163" t="s">
        <v>99</v>
      </c>
      <c r="F52" s="159">
        <f>0.7*127</f>
        <v>88.899999999999991</v>
      </c>
      <c r="G52" s="164"/>
      <c r="H52" s="168">
        <f t="shared" si="0"/>
        <v>0</v>
      </c>
    </row>
    <row r="53" spans="1:8" ht="26.4" x14ac:dyDescent="0.25">
      <c r="A53" s="119"/>
      <c r="C53" s="73" t="s">
        <v>153</v>
      </c>
      <c r="D53" s="127" t="s">
        <v>161</v>
      </c>
      <c r="E53" s="163" t="s">
        <v>99</v>
      </c>
      <c r="F53" s="159">
        <v>127</v>
      </c>
      <c r="G53" s="164"/>
      <c r="H53" s="168">
        <f t="shared" si="0"/>
        <v>0</v>
      </c>
    </row>
    <row r="54" spans="1:8" ht="26.4" x14ac:dyDescent="0.25">
      <c r="A54" s="119"/>
      <c r="C54" s="73" t="s">
        <v>154</v>
      </c>
      <c r="D54" s="127" t="s">
        <v>162</v>
      </c>
      <c r="E54" s="163" t="s">
        <v>99</v>
      </c>
      <c r="F54" s="159">
        <v>127</v>
      </c>
      <c r="G54" s="164"/>
      <c r="H54" s="168">
        <f t="shared" ref="H54:H56" si="6">G54*F54</f>
        <v>0</v>
      </c>
    </row>
    <row r="55" spans="1:8" x14ac:dyDescent="0.25">
      <c r="A55" s="119"/>
      <c r="C55" s="73" t="s">
        <v>155</v>
      </c>
      <c r="D55" s="127" t="s">
        <v>163</v>
      </c>
      <c r="E55" s="163" t="s">
        <v>99</v>
      </c>
      <c r="F55" s="159">
        <v>127</v>
      </c>
      <c r="G55" s="164"/>
      <c r="H55" s="168">
        <f t="shared" si="6"/>
        <v>0</v>
      </c>
    </row>
    <row r="56" spans="1:8" x14ac:dyDescent="0.25">
      <c r="A56" s="119"/>
      <c r="C56" s="73" t="s">
        <v>216</v>
      </c>
      <c r="D56" s="127" t="s">
        <v>164</v>
      </c>
      <c r="E56" s="163" t="s">
        <v>165</v>
      </c>
      <c r="F56" s="160">
        <v>2.5</v>
      </c>
      <c r="G56" s="164"/>
      <c r="H56" s="168">
        <f t="shared" si="6"/>
        <v>0</v>
      </c>
    </row>
    <row r="57" spans="1:8" ht="12.75" customHeight="1" x14ac:dyDescent="0.25">
      <c r="A57" s="119"/>
      <c r="F57" s="147"/>
      <c r="G57" s="107"/>
      <c r="H57" s="170"/>
    </row>
    <row r="58" spans="1:8" ht="12.75" customHeight="1" x14ac:dyDescent="0.25">
      <c r="A58" s="119"/>
      <c r="D58" s="116" t="s">
        <v>166</v>
      </c>
      <c r="F58" s="143"/>
      <c r="G58" s="107"/>
      <c r="H58" s="170"/>
    </row>
    <row r="59" spans="1:8" ht="39.6" x14ac:dyDescent="0.25">
      <c r="A59" s="119"/>
      <c r="C59" s="163" t="s">
        <v>182</v>
      </c>
      <c r="D59" s="127" t="s">
        <v>167</v>
      </c>
      <c r="E59" s="163" t="s">
        <v>61</v>
      </c>
      <c r="F59" s="155">
        <v>1</v>
      </c>
      <c r="G59" s="165"/>
      <c r="H59" s="168">
        <f t="shared" ref="H59:H73" si="7">G59*F59</f>
        <v>0</v>
      </c>
    </row>
    <row r="60" spans="1:8" ht="12.75" customHeight="1" x14ac:dyDescent="0.25">
      <c r="A60" s="119"/>
      <c r="C60" s="163" t="s">
        <v>183</v>
      </c>
      <c r="D60" s="127" t="s">
        <v>168</v>
      </c>
      <c r="E60" s="163" t="s">
        <v>57</v>
      </c>
      <c r="F60" s="155">
        <v>50</v>
      </c>
      <c r="G60" s="165"/>
      <c r="H60" s="168">
        <f t="shared" si="7"/>
        <v>0</v>
      </c>
    </row>
    <row r="61" spans="1:8" x14ac:dyDescent="0.25">
      <c r="A61" s="119"/>
      <c r="C61" s="163" t="s">
        <v>184</v>
      </c>
      <c r="D61" s="127" t="s">
        <v>169</v>
      </c>
      <c r="E61" s="163" t="s">
        <v>57</v>
      </c>
      <c r="F61" s="155">
        <v>10</v>
      </c>
      <c r="G61" s="165"/>
      <c r="H61" s="168">
        <f t="shared" si="7"/>
        <v>0</v>
      </c>
    </row>
    <row r="62" spans="1:8" x14ac:dyDescent="0.25">
      <c r="A62" s="119"/>
      <c r="C62" s="163" t="s">
        <v>185</v>
      </c>
      <c r="D62" s="127" t="s">
        <v>170</v>
      </c>
      <c r="E62" s="163" t="s">
        <v>57</v>
      </c>
      <c r="F62" s="155">
        <v>50</v>
      </c>
      <c r="G62" s="166"/>
      <c r="H62" s="168">
        <f t="shared" si="7"/>
        <v>0</v>
      </c>
    </row>
    <row r="63" spans="1:8" ht="12.75" customHeight="1" x14ac:dyDescent="0.25">
      <c r="A63" s="119"/>
      <c r="C63" s="163" t="s">
        <v>186</v>
      </c>
      <c r="D63" s="127" t="s">
        <v>171</v>
      </c>
      <c r="E63" s="163" t="s">
        <v>57</v>
      </c>
      <c r="F63" s="155">
        <v>40</v>
      </c>
      <c r="G63" s="166"/>
      <c r="H63" s="168">
        <f t="shared" si="7"/>
        <v>0</v>
      </c>
    </row>
    <row r="64" spans="1:8" ht="12.75" customHeight="1" x14ac:dyDescent="0.25">
      <c r="A64" s="119"/>
      <c r="C64" s="163" t="s">
        <v>187</v>
      </c>
      <c r="D64" s="127" t="s">
        <v>172</v>
      </c>
      <c r="E64" s="163" t="s">
        <v>57</v>
      </c>
      <c r="F64" s="155">
        <v>20</v>
      </c>
      <c r="G64" s="166"/>
      <c r="H64" s="168">
        <f t="shared" si="7"/>
        <v>0</v>
      </c>
    </row>
    <row r="65" spans="1:8" x14ac:dyDescent="0.25">
      <c r="A65" s="119"/>
      <c r="C65" s="163" t="s">
        <v>188</v>
      </c>
      <c r="D65" s="127" t="s">
        <v>173</v>
      </c>
      <c r="E65" s="163" t="s">
        <v>61</v>
      </c>
      <c r="F65" s="155">
        <v>1</v>
      </c>
      <c r="G65" s="166"/>
      <c r="H65" s="168">
        <f t="shared" si="7"/>
        <v>0</v>
      </c>
    </row>
    <row r="66" spans="1:8" x14ac:dyDescent="0.25">
      <c r="A66" s="119"/>
      <c r="C66" s="163" t="s">
        <v>189</v>
      </c>
      <c r="D66" s="127" t="s">
        <v>174</v>
      </c>
      <c r="E66" s="163" t="s">
        <v>57</v>
      </c>
      <c r="F66" s="155">
        <v>4</v>
      </c>
      <c r="G66" s="166"/>
      <c r="H66" s="168">
        <f t="shared" si="7"/>
        <v>0</v>
      </c>
    </row>
    <row r="67" spans="1:8" x14ac:dyDescent="0.25">
      <c r="A67" s="119"/>
      <c r="C67" s="163" t="s">
        <v>190</v>
      </c>
      <c r="D67" s="127" t="s">
        <v>175</v>
      </c>
      <c r="E67" s="163" t="s">
        <v>8</v>
      </c>
      <c r="F67" s="155">
        <v>1</v>
      </c>
      <c r="G67" s="166"/>
      <c r="H67" s="168">
        <f t="shared" si="7"/>
        <v>0</v>
      </c>
    </row>
    <row r="68" spans="1:8" x14ac:dyDescent="0.25">
      <c r="A68" s="119"/>
      <c r="C68" s="163" t="s">
        <v>191</v>
      </c>
      <c r="D68" s="127" t="s">
        <v>176</v>
      </c>
      <c r="E68" s="163" t="s">
        <v>130</v>
      </c>
      <c r="F68" s="155">
        <f>32+16+56</f>
        <v>104</v>
      </c>
      <c r="G68" s="166"/>
      <c r="H68" s="168">
        <f t="shared" si="7"/>
        <v>0</v>
      </c>
    </row>
    <row r="69" spans="1:8" x14ac:dyDescent="0.25">
      <c r="A69" s="119"/>
      <c r="C69" s="163" t="s">
        <v>192</v>
      </c>
      <c r="D69" s="127" t="s">
        <v>177</v>
      </c>
      <c r="E69" s="163" t="s">
        <v>61</v>
      </c>
      <c r="F69" s="155">
        <v>16</v>
      </c>
      <c r="G69" s="166"/>
      <c r="H69" s="168">
        <f t="shared" si="7"/>
        <v>0</v>
      </c>
    </row>
    <row r="70" spans="1:8" x14ac:dyDescent="0.25">
      <c r="C70" s="163" t="s">
        <v>193</v>
      </c>
      <c r="D70" s="127" t="s">
        <v>178</v>
      </c>
      <c r="E70" s="163" t="s">
        <v>61</v>
      </c>
      <c r="F70" s="155">
        <v>1</v>
      </c>
      <c r="G70" s="166"/>
      <c r="H70" s="168">
        <f t="shared" si="7"/>
        <v>0</v>
      </c>
    </row>
    <row r="71" spans="1:8" x14ac:dyDescent="0.25">
      <c r="C71" s="163" t="s">
        <v>194</v>
      </c>
      <c r="D71" s="127" t="s">
        <v>179</v>
      </c>
      <c r="E71" s="163" t="s">
        <v>61</v>
      </c>
      <c r="F71" s="155">
        <v>1</v>
      </c>
      <c r="G71" s="166"/>
      <c r="H71" s="168">
        <f t="shared" si="7"/>
        <v>0</v>
      </c>
    </row>
    <row r="72" spans="1:8" x14ac:dyDescent="0.25">
      <c r="C72" s="163" t="s">
        <v>195</v>
      </c>
      <c r="D72" s="127" t="s">
        <v>180</v>
      </c>
      <c r="E72" s="163" t="s">
        <v>61</v>
      </c>
      <c r="F72" s="155">
        <v>1</v>
      </c>
      <c r="G72" s="166"/>
      <c r="H72" s="168">
        <f t="shared" si="7"/>
        <v>0</v>
      </c>
    </row>
    <row r="73" spans="1:8" x14ac:dyDescent="0.25">
      <c r="C73" s="163" t="s">
        <v>196</v>
      </c>
      <c r="D73" s="127" t="s">
        <v>181</v>
      </c>
      <c r="E73" s="163" t="s">
        <v>61</v>
      </c>
      <c r="F73" s="155">
        <v>1</v>
      </c>
      <c r="G73" s="166"/>
      <c r="H73" s="168">
        <f t="shared" si="7"/>
        <v>0</v>
      </c>
    </row>
    <row r="75" spans="1:8" x14ac:dyDescent="0.25">
      <c r="D75" s="116" t="s">
        <v>214</v>
      </c>
    </row>
    <row r="76" spans="1:8" ht="26.4" x14ac:dyDescent="0.25">
      <c r="C76" s="144" t="s">
        <v>198</v>
      </c>
      <c r="D76" s="127" t="s">
        <v>197</v>
      </c>
      <c r="E76" s="163" t="s">
        <v>130</v>
      </c>
      <c r="F76" s="163">
        <f>3*2*8</f>
        <v>48</v>
      </c>
      <c r="G76" s="167"/>
      <c r="H76" s="168">
        <f t="shared" ref="H76:H91" si="8">G76*F76</f>
        <v>0</v>
      </c>
    </row>
    <row r="77" spans="1:8" ht="26.4" x14ac:dyDescent="0.25">
      <c r="C77" s="144" t="s">
        <v>199</v>
      </c>
      <c r="D77" s="127" t="s">
        <v>223</v>
      </c>
      <c r="E77" s="163" t="s">
        <v>130</v>
      </c>
      <c r="F77" s="163">
        <f>3*8*4*3+16*2</f>
        <v>320</v>
      </c>
      <c r="G77" s="167"/>
      <c r="H77" s="168">
        <f t="shared" si="8"/>
        <v>0</v>
      </c>
    </row>
    <row r="78" spans="1:8" x14ac:dyDescent="0.25">
      <c r="C78" s="144" t="s">
        <v>200</v>
      </c>
      <c r="D78" s="127" t="s">
        <v>131</v>
      </c>
      <c r="E78" s="163" t="s">
        <v>130</v>
      </c>
      <c r="F78" s="163">
        <v>720</v>
      </c>
      <c r="G78" s="167"/>
      <c r="H78" s="168">
        <f t="shared" si="8"/>
        <v>0</v>
      </c>
    </row>
    <row r="79" spans="1:8" x14ac:dyDescent="0.25">
      <c r="C79" s="144" t="s">
        <v>201</v>
      </c>
      <c r="D79" s="127" t="s">
        <v>132</v>
      </c>
      <c r="E79" s="163" t="s">
        <v>130</v>
      </c>
      <c r="F79" s="163" t="s">
        <v>224</v>
      </c>
      <c r="G79" s="167"/>
      <c r="H79" s="168">
        <f t="shared" si="8"/>
        <v>0</v>
      </c>
    </row>
    <row r="80" spans="1:8" x14ac:dyDescent="0.25">
      <c r="C80" s="144" t="s">
        <v>202</v>
      </c>
      <c r="D80" s="127" t="s">
        <v>133</v>
      </c>
      <c r="E80" s="163" t="s">
        <v>129</v>
      </c>
      <c r="F80" s="163">
        <v>270</v>
      </c>
      <c r="G80" s="167"/>
      <c r="H80" s="168">
        <f t="shared" si="8"/>
        <v>0</v>
      </c>
    </row>
    <row r="81" spans="3:8" ht="26.4" x14ac:dyDescent="0.25">
      <c r="C81" s="144" t="s">
        <v>203</v>
      </c>
      <c r="D81" s="184" t="s">
        <v>146</v>
      </c>
      <c r="E81" s="163" t="s">
        <v>61</v>
      </c>
      <c r="F81" s="163">
        <v>1</v>
      </c>
      <c r="G81" s="167"/>
      <c r="H81" s="168">
        <f t="shared" si="8"/>
        <v>0</v>
      </c>
    </row>
    <row r="82" spans="3:8" x14ac:dyDescent="0.25">
      <c r="C82" s="144" t="s">
        <v>204</v>
      </c>
      <c r="D82" s="127" t="s">
        <v>225</v>
      </c>
      <c r="E82" s="163" t="s">
        <v>156</v>
      </c>
      <c r="F82" s="163">
        <v>5</v>
      </c>
      <c r="G82" s="167"/>
      <c r="H82" s="168">
        <f t="shared" si="8"/>
        <v>0</v>
      </c>
    </row>
    <row r="83" spans="3:8" x14ac:dyDescent="0.25">
      <c r="C83" s="144" t="s">
        <v>205</v>
      </c>
      <c r="D83" s="127" t="s">
        <v>94</v>
      </c>
      <c r="E83" s="163" t="s">
        <v>130</v>
      </c>
      <c r="F83" s="163">
        <v>16</v>
      </c>
      <c r="G83" s="167"/>
      <c r="H83" s="168">
        <f t="shared" si="8"/>
        <v>0</v>
      </c>
    </row>
    <row r="84" spans="3:8" x14ac:dyDescent="0.25">
      <c r="C84" s="144" t="s">
        <v>206</v>
      </c>
      <c r="D84" s="127" t="s">
        <v>136</v>
      </c>
      <c r="E84" s="163" t="s">
        <v>130</v>
      </c>
      <c r="F84" s="163">
        <v>24</v>
      </c>
      <c r="G84" s="167"/>
      <c r="H84" s="168">
        <f t="shared" si="8"/>
        <v>0</v>
      </c>
    </row>
    <row r="85" spans="3:8" x14ac:dyDescent="0.25">
      <c r="C85" s="144" t="s">
        <v>207</v>
      </c>
      <c r="D85" s="127" t="s">
        <v>147</v>
      </c>
      <c r="E85" s="163" t="s">
        <v>61</v>
      </c>
      <c r="F85" s="163">
        <v>1</v>
      </c>
      <c r="G85" s="167"/>
      <c r="H85" s="168">
        <f t="shared" si="8"/>
        <v>0</v>
      </c>
    </row>
    <row r="86" spans="3:8" x14ac:dyDescent="0.25">
      <c r="C86" s="144" t="s">
        <v>208</v>
      </c>
      <c r="D86" s="127" t="s">
        <v>60</v>
      </c>
      <c r="E86" s="163" t="s">
        <v>130</v>
      </c>
      <c r="F86" s="163">
        <v>8</v>
      </c>
      <c r="G86" s="167"/>
      <c r="H86" s="168">
        <f t="shared" si="8"/>
        <v>0</v>
      </c>
    </row>
    <row r="87" spans="3:8" ht="52.8" x14ac:dyDescent="0.25">
      <c r="C87" s="144" t="s">
        <v>209</v>
      </c>
      <c r="D87" s="127" t="s">
        <v>148</v>
      </c>
      <c r="E87" s="163" t="s">
        <v>61</v>
      </c>
      <c r="F87" s="163">
        <v>1</v>
      </c>
      <c r="G87" s="167"/>
      <c r="H87" s="168">
        <f t="shared" si="8"/>
        <v>0</v>
      </c>
    </row>
    <row r="88" spans="3:8" ht="66" x14ac:dyDescent="0.25">
      <c r="C88" s="144" t="s">
        <v>210</v>
      </c>
      <c r="D88" s="127" t="s">
        <v>149</v>
      </c>
      <c r="E88" s="163" t="s">
        <v>61</v>
      </c>
      <c r="F88" s="163">
        <v>1</v>
      </c>
      <c r="G88" s="167"/>
      <c r="H88" s="168">
        <f t="shared" si="8"/>
        <v>0</v>
      </c>
    </row>
    <row r="89" spans="3:8" ht="52.8" x14ac:dyDescent="0.25">
      <c r="C89" s="144" t="s">
        <v>211</v>
      </c>
      <c r="D89" s="127" t="s">
        <v>150</v>
      </c>
      <c r="E89" s="163" t="s">
        <v>61</v>
      </c>
      <c r="F89" s="163">
        <v>1</v>
      </c>
      <c r="G89" s="167"/>
      <c r="H89" s="168">
        <f t="shared" si="8"/>
        <v>0</v>
      </c>
    </row>
    <row r="90" spans="3:8" ht="39.6" x14ac:dyDescent="0.25">
      <c r="C90" s="144" t="s">
        <v>212</v>
      </c>
      <c r="D90" s="127" t="s">
        <v>151</v>
      </c>
      <c r="E90" s="163" t="s">
        <v>61</v>
      </c>
      <c r="F90" s="163">
        <v>1</v>
      </c>
      <c r="G90" s="167"/>
      <c r="H90" s="168">
        <f t="shared" si="8"/>
        <v>0</v>
      </c>
    </row>
    <row r="91" spans="3:8" x14ac:dyDescent="0.25">
      <c r="C91" s="144" t="s">
        <v>213</v>
      </c>
      <c r="D91" s="127" t="s">
        <v>95</v>
      </c>
      <c r="E91" s="163" t="s">
        <v>61</v>
      </c>
      <c r="F91" s="163">
        <v>1</v>
      </c>
      <c r="G91" s="167"/>
      <c r="H91" s="168">
        <f t="shared" si="8"/>
        <v>0</v>
      </c>
    </row>
  </sheetData>
  <phoneticPr fontId="31" type="noConversion"/>
  <printOptions horizontalCentered="1" verticalCentered="1" gridLines="1"/>
  <pageMargins left="0.78740157480314965" right="0.78740157480314965" top="0.98425196850393704" bottom="0.98425196850393704" header="0.51181102362204722" footer="0.51181102362204722"/>
  <pageSetup paperSize="9" scale="65" fitToHeight="0" orientation="portrait" horizontalDpi="300" verticalDpi="300" copies="2" r:id="rId1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soupis prací</vt:lpstr>
      <vt:lpstr>'soupis prací'!Názvy_tisku</vt:lpstr>
      <vt:lpstr>rekapitulace!Oblast_tisku</vt:lpstr>
      <vt:lpstr>'soupis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roku 97</dc:title>
  <dc:creator>Miloš Polášek</dc:creator>
  <cp:lastModifiedBy>Cielecký Jan - Intoza s.r.o.</cp:lastModifiedBy>
  <cp:lastPrinted>2021-03-16T13:44:08Z</cp:lastPrinted>
  <dcterms:created xsi:type="dcterms:W3CDTF">1998-06-25T16:51:14Z</dcterms:created>
  <dcterms:modified xsi:type="dcterms:W3CDTF">2021-03-18T13:09:35Z</dcterms:modified>
</cp:coreProperties>
</file>